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19420" windowHeight="6710" tabRatio="742"/>
  </bookViews>
  <sheets>
    <sheet name="DETAIL" sheetId="3" r:id="rId1"/>
    <sheet name="MILEAGE" sheetId="5" r:id="rId2"/>
    <sheet name="1st HOTEL" sheetId="6" state="hidden" r:id="rId3"/>
    <sheet name="2nd HOTEL" sheetId="7" state="hidden" r:id="rId4"/>
    <sheet name="3rd HOTEL" sheetId="8" state="hidden" r:id="rId5"/>
    <sheet name="4th HOTEL" sheetId="9" state="hidden" r:id="rId6"/>
    <sheet name="5th HOTEL" sheetId="10" state="hidden" r:id="rId7"/>
    <sheet name="ALL OSSN VENDORS" sheetId="12" state="hidden" r:id="rId8"/>
    <sheet name="Sheet1" sheetId="13" r:id="rId9"/>
  </sheets>
  <definedNames>
    <definedName name="_xlnm._FilterDatabase" localSheetId="7" hidden="1">'ALL OSSN VENDORS'!$A$1:$I$67</definedName>
    <definedName name="_xlnm._FilterDatabase" localSheetId="0">DETAIL!#REF!</definedName>
    <definedName name="_xlnm.Print_Area" localSheetId="2">'1st HOTEL'!$A$1:$G$44</definedName>
    <definedName name="_xlnm.Print_Area" localSheetId="3">'2nd HOTEL'!$A$1:$G$44</definedName>
    <definedName name="_xlnm.Print_Area" localSheetId="4">'3rd HOTEL'!$A$1:$G$44</definedName>
    <definedName name="_xlnm.Print_Area" localSheetId="5">'4th HOTEL'!$A$1:$G$44</definedName>
    <definedName name="_xlnm.Print_Area" localSheetId="6">'5th HOTEL'!$A$1:$G$44</definedName>
    <definedName name="_xlnm.Print_Area" localSheetId="0">DETAIL!$A$1:$J$55</definedName>
    <definedName name="_xlnm.Print_Area" localSheetId="1">MILEAGE!$A$1:$F$42</definedName>
  </definedNames>
  <calcPr calcId="145621"/>
</workbook>
</file>

<file path=xl/calcChain.xml><?xml version="1.0" encoding="utf-8"?>
<calcChain xmlns="http://schemas.openxmlformats.org/spreadsheetml/2006/main">
  <c r="K38" i="3" l="1"/>
  <c r="I1" i="3"/>
  <c r="K2" i="3"/>
  <c r="H43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L2" i="3" l="1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F111" i="10"/>
  <c r="F9" i="10"/>
  <c r="F111" i="9"/>
  <c r="F111" i="8"/>
  <c r="F111" i="7"/>
  <c r="F2" i="5"/>
  <c r="F5" i="6"/>
  <c r="D9" i="6" s="1"/>
  <c r="E9" i="6" s="1"/>
  <c r="E23" i="6"/>
  <c r="E14" i="6"/>
  <c r="E15" i="6"/>
  <c r="F111" i="6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F5" i="10"/>
  <c r="D11" i="10" s="1"/>
  <c r="E11" i="10" s="1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F5" i="9"/>
  <c r="D12" i="9" s="1"/>
  <c r="E12" i="9" s="1"/>
  <c r="E94" i="8"/>
  <c r="E93" i="8"/>
  <c r="E92" i="8"/>
  <c r="E91" i="8"/>
  <c r="E90" i="8"/>
  <c r="E8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F5" i="8"/>
  <c r="D11" i="8" s="1"/>
  <c r="E11" i="8" s="1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F5" i="7"/>
  <c r="D12" i="7" s="1"/>
  <c r="E12" i="7" s="1"/>
  <c r="D9" i="10"/>
  <c r="E9" i="10"/>
  <c r="D9" i="9"/>
  <c r="E9" i="9"/>
  <c r="D9" i="8"/>
  <c r="E9" i="8"/>
  <c r="D9" i="7"/>
  <c r="E9" i="7"/>
  <c r="D11" i="7"/>
  <c r="E11" i="7"/>
  <c r="D10" i="7"/>
  <c r="E10" i="7"/>
  <c r="G502" i="3"/>
  <c r="E13" i="6"/>
  <c r="E16" i="6"/>
  <c r="E17" i="6"/>
  <c r="E18" i="6"/>
  <c r="E19" i="6"/>
  <c r="E20" i="6"/>
  <c r="E21" i="6"/>
  <c r="E22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85" i="6"/>
  <c r="E86" i="6"/>
  <c r="E87" i="6"/>
  <c r="E88" i="6"/>
  <c r="E89" i="6"/>
  <c r="E90" i="6"/>
  <c r="E91" i="6"/>
  <c r="E92" i="6"/>
  <c r="E93" i="6"/>
  <c r="E94" i="6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E42" i="5"/>
  <c r="E95" i="7" l="1"/>
  <c r="F7" i="7" s="1"/>
  <c r="D10" i="8"/>
  <c r="E10" i="8" s="1"/>
  <c r="D12" i="8"/>
  <c r="E12" i="8" s="1"/>
  <c r="D11" i="9"/>
  <c r="E11" i="9" s="1"/>
  <c r="D10" i="10"/>
  <c r="E10" i="10" s="1"/>
  <c r="D12" i="10"/>
  <c r="E12" i="10" s="1"/>
  <c r="D10" i="9"/>
  <c r="E10" i="9" s="1"/>
  <c r="F42" i="5"/>
  <c r="I40" i="3" s="1"/>
  <c r="F106" i="7"/>
  <c r="F9" i="7"/>
  <c r="F11" i="9"/>
  <c r="F99" i="9"/>
  <c r="F9" i="6"/>
  <c r="F12" i="8"/>
  <c r="F106" i="9"/>
  <c r="F103" i="8"/>
  <c r="F106" i="10"/>
  <c r="F110" i="6"/>
  <c r="F106" i="6"/>
  <c r="F11" i="6"/>
  <c r="F11" i="7"/>
  <c r="F10" i="8"/>
  <c r="F9" i="9"/>
  <c r="F97" i="10"/>
  <c r="F101" i="10"/>
  <c r="F105" i="10"/>
  <c r="F109" i="10"/>
  <c r="F11" i="10"/>
  <c r="D12" i="6"/>
  <c r="E12" i="6" s="1"/>
  <c r="D11" i="6"/>
  <c r="E11" i="6" s="1"/>
  <c r="D10" i="6"/>
  <c r="E10" i="6" s="1"/>
  <c r="F99" i="10"/>
  <c r="F109" i="8"/>
  <c r="F101" i="8"/>
  <c r="F10" i="10"/>
  <c r="F12" i="10"/>
  <c r="F10" i="9"/>
  <c r="F12" i="9"/>
  <c r="F9" i="8"/>
  <c r="F11" i="8"/>
  <c r="F106" i="8"/>
  <c r="F10" i="7"/>
  <c r="F12" i="7"/>
  <c r="F10" i="6"/>
  <c r="F12" i="6"/>
  <c r="E95" i="8" l="1"/>
  <c r="F7" i="8" s="1"/>
  <c r="E95" i="6"/>
  <c r="F7" i="6" s="1"/>
  <c r="E95" i="9"/>
  <c r="F7" i="9" s="1"/>
  <c r="E95" i="10"/>
  <c r="F7" i="10" s="1"/>
  <c r="F15" i="9"/>
  <c r="F103" i="10"/>
  <c r="F15" i="6"/>
  <c r="F99" i="8"/>
  <c r="F105" i="8"/>
  <c r="F97" i="8"/>
  <c r="F110" i="8"/>
  <c r="F15" i="7"/>
  <c r="F14" i="8"/>
  <c r="F14" i="10"/>
  <c r="F99" i="6"/>
  <c r="F99" i="7"/>
  <c r="F14" i="9"/>
  <c r="F15" i="8"/>
  <c r="F103" i="6"/>
  <c r="F103" i="9"/>
  <c r="F103" i="7"/>
  <c r="F15" i="10"/>
  <c r="F110" i="10"/>
  <c r="F110" i="9"/>
  <c r="F14" i="6"/>
  <c r="F14" i="7"/>
  <c r="F110" i="7"/>
  <c r="F109" i="6"/>
  <c r="F109" i="9"/>
  <c r="F109" i="7"/>
  <c r="F101" i="9"/>
  <c r="F101" i="7"/>
  <c r="F101" i="6"/>
  <c r="F105" i="6"/>
  <c r="F105" i="9"/>
  <c r="F105" i="7"/>
  <c r="F97" i="9"/>
  <c r="F97" i="7"/>
  <c r="F97" i="6"/>
  <c r="F23" i="8"/>
  <c r="F107" i="8"/>
  <c r="F107" i="10"/>
  <c r="F23" i="9"/>
  <c r="G106" i="9" s="1"/>
  <c r="F107" i="9"/>
  <c r="F107" i="7"/>
  <c r="F107" i="6"/>
  <c r="F23" i="10"/>
  <c r="F23" i="7"/>
  <c r="G106" i="7" s="1"/>
  <c r="F23" i="6"/>
  <c r="G111" i="6" s="1"/>
  <c r="F100" i="8"/>
  <c r="F100" i="10"/>
  <c r="F100" i="9"/>
  <c r="F100" i="7"/>
  <c r="F100" i="6"/>
  <c r="F104" i="8"/>
  <c r="F104" i="10"/>
  <c r="F104" i="9"/>
  <c r="F104" i="7"/>
  <c r="F104" i="6"/>
  <c r="F108" i="8"/>
  <c r="F108" i="10"/>
  <c r="F108" i="9"/>
  <c r="F108" i="7"/>
  <c r="F108" i="6"/>
  <c r="F102" i="8"/>
  <c r="F102" i="10"/>
  <c r="F102" i="9"/>
  <c r="F102" i="7"/>
  <c r="F102" i="6"/>
  <c r="F98" i="8"/>
  <c r="F98" i="7"/>
  <c r="F98" i="10"/>
  <c r="F98" i="9"/>
  <c r="F98" i="6"/>
  <c r="G99" i="7" l="1"/>
  <c r="G105" i="7"/>
  <c r="G105" i="8"/>
  <c r="G105" i="10"/>
  <c r="G99" i="8"/>
  <c r="G98" i="7"/>
  <c r="G102" i="8"/>
  <c r="G108" i="7"/>
  <c r="G104" i="8"/>
  <c r="G111" i="9"/>
  <c r="G109" i="7"/>
  <c r="G106" i="8"/>
  <c r="G97" i="8"/>
  <c r="G103" i="8"/>
  <c r="G109" i="8"/>
  <c r="G100" i="10"/>
  <c r="G111" i="10"/>
  <c r="G110" i="7"/>
  <c r="G111" i="8"/>
  <c r="G99" i="6"/>
  <c r="G98" i="9"/>
  <c r="G102" i="9"/>
  <c r="G102" i="6"/>
  <c r="G108" i="10"/>
  <c r="G104" i="6"/>
  <c r="G104" i="9"/>
  <c r="G101" i="9"/>
  <c r="G109" i="6"/>
  <c r="G97" i="6"/>
  <c r="G103" i="10"/>
  <c r="G97" i="9"/>
  <c r="G106" i="6"/>
  <c r="G103" i="6"/>
  <c r="G103" i="9"/>
  <c r="G105" i="9"/>
  <c r="G97" i="10"/>
  <c r="G110" i="9"/>
  <c r="G101" i="6"/>
  <c r="G109" i="9"/>
  <c r="G105" i="6"/>
  <c r="G110" i="10"/>
  <c r="G99" i="9"/>
  <c r="G110" i="8"/>
  <c r="G109" i="10"/>
  <c r="G101" i="10"/>
  <c r="G110" i="6"/>
  <c r="G98" i="6"/>
  <c r="G98" i="10"/>
  <c r="G98" i="8"/>
  <c r="G102" i="10"/>
  <c r="G108" i="6"/>
  <c r="G108" i="9"/>
  <c r="G108" i="8"/>
  <c r="G104" i="10"/>
  <c r="G99" i="10"/>
  <c r="G106" i="10"/>
  <c r="G101" i="8"/>
  <c r="G100" i="9"/>
  <c r="G100" i="8"/>
  <c r="G107" i="9"/>
  <c r="G103" i="7"/>
  <c r="G102" i="7"/>
  <c r="G104" i="7"/>
  <c r="G97" i="7"/>
  <c r="G101" i="7"/>
  <c r="G111" i="7"/>
  <c r="G100" i="7"/>
  <c r="G100" i="6"/>
  <c r="G107" i="7"/>
  <c r="G107" i="8"/>
  <c r="G107" i="6"/>
  <c r="G107" i="10"/>
  <c r="E110" i="6" l="1"/>
  <c r="J26" i="3" s="1"/>
  <c r="E101" i="6"/>
  <c r="J17" i="3" s="1"/>
  <c r="E99" i="6"/>
  <c r="J15" i="3" s="1"/>
  <c r="G113" i="10"/>
  <c r="I45" i="3" s="1"/>
  <c r="E104" i="6"/>
  <c r="J20" i="3" s="1"/>
  <c r="G113" i="8"/>
  <c r="I43" i="3" s="1"/>
  <c r="E109" i="6"/>
  <c r="J25" i="3" s="1"/>
  <c r="E100" i="6"/>
  <c r="J16" i="3" s="1"/>
  <c r="E111" i="6"/>
  <c r="J27" i="3" s="1"/>
  <c r="E97" i="6"/>
  <c r="J13" i="3" s="1"/>
  <c r="E102" i="6"/>
  <c r="J18" i="3" s="1"/>
  <c r="E108" i="6"/>
  <c r="J24" i="3" s="1"/>
  <c r="E98" i="6"/>
  <c r="J14" i="3" s="1"/>
  <c r="E105" i="6"/>
  <c r="J21" i="3" s="1"/>
  <c r="G113" i="9"/>
  <c r="I44" i="3" s="1"/>
  <c r="E103" i="6"/>
  <c r="J19" i="3" s="1"/>
  <c r="E106" i="6"/>
  <c r="J22" i="3" s="1"/>
  <c r="E107" i="6"/>
  <c r="J23" i="3" s="1"/>
  <c r="G113" i="7"/>
  <c r="I42" i="3" s="1"/>
  <c r="G113" i="6"/>
  <c r="I41" i="3" s="1"/>
  <c r="J28" i="3" l="1"/>
  <c r="J34" i="3" s="1"/>
  <c r="I38" i="3" s="1"/>
  <c r="E113" i="6"/>
  <c r="J38" i="3" l="1"/>
  <c r="I39" i="3"/>
  <c r="J30" i="3"/>
</calcChain>
</file>

<file path=xl/comments1.xml><?xml version="1.0" encoding="utf-8"?>
<comments xmlns="http://schemas.openxmlformats.org/spreadsheetml/2006/main">
  <authors>
    <author>Ricky Carter</author>
  </authors>
  <commentList>
    <comment ref="I9" authorId="0">
      <text>
        <r>
          <rPr>
            <b/>
            <sz val="9"/>
            <color indexed="81"/>
            <rFont val="Tahoma"/>
            <family val="2"/>
          </rPr>
          <t>Right Click and Select "Sign"</t>
        </r>
      </text>
    </comment>
  </commentList>
</comments>
</file>

<file path=xl/sharedStrings.xml><?xml version="1.0" encoding="utf-8"?>
<sst xmlns="http://schemas.openxmlformats.org/spreadsheetml/2006/main" count="571" uniqueCount="435">
  <si>
    <t>Date</t>
  </si>
  <si>
    <t>Receipt from</t>
  </si>
  <si>
    <t>Location</t>
  </si>
  <si>
    <t>Amount</t>
  </si>
  <si>
    <t>Kind of expense</t>
  </si>
  <si>
    <t>Description of Expense</t>
  </si>
  <si>
    <t>Vendor #</t>
  </si>
  <si>
    <t>Department / Department Code</t>
  </si>
  <si>
    <t>Purpose(s):</t>
  </si>
  <si>
    <t>Approved By:</t>
  </si>
  <si>
    <t>Employee Signature:</t>
  </si>
  <si>
    <t>Subtotals</t>
  </si>
  <si>
    <t>Total Amount of Expense Report</t>
  </si>
  <si>
    <t>Miles</t>
  </si>
  <si>
    <t>Dollar Amount</t>
  </si>
  <si>
    <t>Mileage Rate</t>
  </si>
  <si>
    <t>Departed from</t>
  </si>
  <si>
    <t>Arrived at</t>
  </si>
  <si>
    <t>Total</t>
  </si>
  <si>
    <t>Expenses</t>
  </si>
  <si>
    <t>Name of Hotel</t>
  </si>
  <si>
    <t>Check in Date</t>
  </si>
  <si>
    <t>Check out Date</t>
  </si>
  <si>
    <t>City, State</t>
  </si>
  <si>
    <t>Expenses:</t>
  </si>
  <si>
    <t>Room Rate</t>
  </si>
  <si>
    <t>Room Tax</t>
  </si>
  <si>
    <t>Room Fee</t>
  </si>
  <si>
    <t>Internet Fee</t>
  </si>
  <si>
    <t>Phone Charge</t>
  </si>
  <si>
    <t>Quantity</t>
  </si>
  <si>
    <t>Extended Amt</t>
  </si>
  <si>
    <t>Total Bill</t>
  </si>
  <si>
    <t>Kind of Expense</t>
  </si>
  <si>
    <t>Business Meal/Drink</t>
  </si>
  <si>
    <t>PERSONAL expense</t>
  </si>
  <si>
    <t>Number of nights</t>
  </si>
  <si>
    <t>Expense amount missing</t>
  </si>
  <si>
    <t>Not Being Reimbursed</t>
  </si>
  <si>
    <t>Comments</t>
  </si>
  <si>
    <t>Total Reimbursed</t>
  </si>
  <si>
    <t>*Please scan/send receipts with expense report*</t>
  </si>
  <si>
    <t>Description / Comments</t>
  </si>
  <si>
    <t>Miscellaneous</t>
  </si>
  <si>
    <t>Name(s) of people other than yourself</t>
  </si>
  <si>
    <t>Receipt #</t>
  </si>
  <si>
    <t>Contribution from Members to offset Expenses</t>
  </si>
  <si>
    <t>Amount to be reimbursed**</t>
  </si>
  <si>
    <t>Mailing Address</t>
  </si>
  <si>
    <t>Routing #</t>
  </si>
  <si>
    <t>Payment Options:</t>
  </si>
  <si>
    <t>Banking Information
**required if ACH is chosen**</t>
  </si>
  <si>
    <t>**</t>
  </si>
  <si>
    <t>Account #</t>
  </si>
  <si>
    <t>Director / Company Name</t>
  </si>
  <si>
    <t>QuickBooks</t>
  </si>
  <si>
    <t>Address1</t>
  </si>
  <si>
    <t>City</t>
  </si>
  <si>
    <t>state</t>
  </si>
  <si>
    <t>zip</t>
  </si>
  <si>
    <t>FL</t>
  </si>
  <si>
    <t>My Paradise Planner</t>
  </si>
  <si>
    <t>Kira Solomon</t>
  </si>
  <si>
    <t>Spring Hill</t>
  </si>
  <si>
    <t>Marshall's World Of Travel</t>
  </si>
  <si>
    <t>32 Merriam Place</t>
  </si>
  <si>
    <t>Carol Marshall</t>
  </si>
  <si>
    <t>Bronxville</t>
  </si>
  <si>
    <t>NY</t>
  </si>
  <si>
    <t>David Appleby</t>
  </si>
  <si>
    <t>Port Neches</t>
  </si>
  <si>
    <t>TX</t>
  </si>
  <si>
    <t>Melissa Ortiz</t>
  </si>
  <si>
    <t>2105 Wrocklage Ave.</t>
  </si>
  <si>
    <t>Louisville</t>
  </si>
  <si>
    <t>KY</t>
  </si>
  <si>
    <t>BRI002</t>
  </si>
  <si>
    <t>3360 Post Office Rd. #1876</t>
  </si>
  <si>
    <t>Woodbridge</t>
  </si>
  <si>
    <t>VA</t>
  </si>
  <si>
    <t>22195-1876</t>
  </si>
  <si>
    <t>BRO003</t>
  </si>
  <si>
    <t>Jennifer Brown</t>
  </si>
  <si>
    <t>Chicago</t>
  </si>
  <si>
    <t>IL</t>
  </si>
  <si>
    <t>AR</t>
  </si>
  <si>
    <t>LA</t>
  </si>
  <si>
    <t>Dallas</t>
  </si>
  <si>
    <t>NC</t>
  </si>
  <si>
    <t>CA</t>
  </si>
  <si>
    <t>GAS001</t>
  </si>
  <si>
    <t>Pat Gaston</t>
  </si>
  <si>
    <t>2503 Country Rd. 288</t>
  </si>
  <si>
    <t>Five Points</t>
  </si>
  <si>
    <t>AL</t>
  </si>
  <si>
    <t>Paula Goldsmith</t>
  </si>
  <si>
    <t>Mesa</t>
  </si>
  <si>
    <t>AZ</t>
  </si>
  <si>
    <t>GON001</t>
  </si>
  <si>
    <t>Lei Gonzalez</t>
  </si>
  <si>
    <t>Chula Vista</t>
  </si>
  <si>
    <t>HAN003</t>
  </si>
  <si>
    <t>Denise Hangsleben</t>
  </si>
  <si>
    <t>230 Linden Dr.</t>
  </si>
  <si>
    <t>Belleville</t>
  </si>
  <si>
    <t>KET001</t>
  </si>
  <si>
    <t>Ellen Kettle</t>
  </si>
  <si>
    <t>P.O. Box 2332</t>
  </si>
  <si>
    <t>Fitchburg</t>
  </si>
  <si>
    <t>MA</t>
  </si>
  <si>
    <t>Los Angeles</t>
  </si>
  <si>
    <t>CO</t>
  </si>
  <si>
    <t>San Jose</t>
  </si>
  <si>
    <t>6403 Trailhead Rd.</t>
  </si>
  <si>
    <t>Olga Hellweg</t>
  </si>
  <si>
    <t>Highlands Ranch</t>
  </si>
  <si>
    <t>WI</t>
  </si>
  <si>
    <t>CT</t>
  </si>
  <si>
    <t>Leisure Quest Travel</t>
  </si>
  <si>
    <t>1503 N. Beach St.</t>
  </si>
  <si>
    <t>Myrtis Rimassa</t>
  </si>
  <si>
    <t>Ormond Beach</t>
  </si>
  <si>
    <t>GA</t>
  </si>
  <si>
    <t>HI</t>
  </si>
  <si>
    <t>91-1008 Leleoi Street</t>
  </si>
  <si>
    <t>Stephanie Doane</t>
  </si>
  <si>
    <t>Ewa Beach</t>
  </si>
  <si>
    <t>IN</t>
  </si>
  <si>
    <t>MD</t>
  </si>
  <si>
    <t>MI</t>
  </si>
  <si>
    <t>48484 Wear Rd.</t>
  </si>
  <si>
    <t>Richard Dixon</t>
  </si>
  <si>
    <t>MN</t>
  </si>
  <si>
    <t>MO</t>
  </si>
  <si>
    <t>Columbia</t>
  </si>
  <si>
    <t>Linda Shipp</t>
  </si>
  <si>
    <t>61 Canterbury Park Dr.</t>
  </si>
  <si>
    <t>Saint Peters</t>
  </si>
  <si>
    <t>NJ</t>
  </si>
  <si>
    <t>Voorhees</t>
  </si>
  <si>
    <t>Albuquerque</t>
  </si>
  <si>
    <t>NM</t>
  </si>
  <si>
    <t>Las Vegas</t>
  </si>
  <si>
    <t>NV</t>
  </si>
  <si>
    <t>OH</t>
  </si>
  <si>
    <t>1608 Eaglebrook Rd.</t>
  </si>
  <si>
    <t>Toledo</t>
  </si>
  <si>
    <t>OK</t>
  </si>
  <si>
    <t>Wild Side Destinations</t>
  </si>
  <si>
    <t>24133 S Log House Rd</t>
  </si>
  <si>
    <t>Pamela Ott</t>
  </si>
  <si>
    <t>Colton</t>
  </si>
  <si>
    <t>OR</t>
  </si>
  <si>
    <t>PA</t>
  </si>
  <si>
    <t>RI</t>
  </si>
  <si>
    <t>TN</t>
  </si>
  <si>
    <t>Always Traveling</t>
  </si>
  <si>
    <t>308 Louise Ct.</t>
  </si>
  <si>
    <t>Kim Velker</t>
  </si>
  <si>
    <t>Smyrna</t>
  </si>
  <si>
    <t>San Antonio</t>
  </si>
  <si>
    <t>UT</t>
  </si>
  <si>
    <t>Ledyard</t>
  </si>
  <si>
    <t>HEA001</t>
  </si>
  <si>
    <t>Alisa Smith Heath</t>
  </si>
  <si>
    <t>6119 Navaho Trail</t>
  </si>
  <si>
    <t>Morrow</t>
  </si>
  <si>
    <t>OVI001</t>
  </si>
  <si>
    <t>Barbara Ovittore</t>
  </si>
  <si>
    <t>P.O. Box 16092</t>
  </si>
  <si>
    <t>High Point</t>
  </si>
  <si>
    <t>MOC001</t>
  </si>
  <si>
    <t>Elise Mock</t>
  </si>
  <si>
    <t>5560 Covenant Ct</t>
  </si>
  <si>
    <t>Allentown</t>
  </si>
  <si>
    <t>WY</t>
  </si>
  <si>
    <t>EME001</t>
  </si>
  <si>
    <t>Josephine Emeli</t>
  </si>
  <si>
    <t>307 Ocean Avenue</t>
  </si>
  <si>
    <t>Brentwood</t>
  </si>
  <si>
    <t>Colorado Springs</t>
  </si>
  <si>
    <t>POW001</t>
  </si>
  <si>
    <t>Keith Powell</t>
  </si>
  <si>
    <t>2444 Floral Rd. Nw</t>
  </si>
  <si>
    <t>SMI005</t>
  </si>
  <si>
    <t>Latesha Smith</t>
  </si>
  <si>
    <t>402 S. Yadkin Ave.</t>
  </si>
  <si>
    <t>Spencer</t>
  </si>
  <si>
    <t>RIC005</t>
  </si>
  <si>
    <t>Leslie Richardson</t>
  </si>
  <si>
    <t>830 Coral Tree Place</t>
  </si>
  <si>
    <t>Missouri City</t>
  </si>
  <si>
    <t>MAD003</t>
  </si>
  <si>
    <t>Lisa Maddux</t>
  </si>
  <si>
    <t>P.O. Box 980451</t>
  </si>
  <si>
    <t>Park City</t>
  </si>
  <si>
    <t>BYR001</t>
  </si>
  <si>
    <t>Lynn Byrnes</t>
  </si>
  <si>
    <t>5501 Quail Run</t>
  </si>
  <si>
    <t>North Olmsted</t>
  </si>
  <si>
    <t>Carmel</t>
  </si>
  <si>
    <t>DIX002</t>
  </si>
  <si>
    <t>Micky Dixon</t>
  </si>
  <si>
    <t>25607 Singing Rain</t>
  </si>
  <si>
    <t>AUS001</t>
  </si>
  <si>
    <t>MAN002</t>
  </si>
  <si>
    <t>Paula Mitchell Manning</t>
  </si>
  <si>
    <t>EVE001</t>
  </si>
  <si>
    <t>Phyllis Evenson</t>
  </si>
  <si>
    <t>1967 Harbor Island Drive</t>
  </si>
  <si>
    <t>RUS001</t>
  </si>
  <si>
    <t>MAC005</t>
  </si>
  <si>
    <t>6019 W 105Th St.</t>
  </si>
  <si>
    <t>Baton Rouge</t>
  </si>
  <si>
    <t>TEN002</t>
  </si>
  <si>
    <t>Rosaline C. Tench</t>
  </si>
  <si>
    <t>BLA003</t>
  </si>
  <si>
    <t>Stacey Blackward</t>
  </si>
  <si>
    <t>WHI004</t>
  </si>
  <si>
    <t>Susan White</t>
  </si>
  <si>
    <t>2331 Pebble Creek Dr.</t>
  </si>
  <si>
    <t>Flushing</t>
  </si>
  <si>
    <t>48433-3504</t>
  </si>
  <si>
    <t>SMI003</t>
  </si>
  <si>
    <t>5604 Vantage Point Rd</t>
  </si>
  <si>
    <t>VER001</t>
  </si>
  <si>
    <t>Juliet Vercelli</t>
  </si>
  <si>
    <t>686 Kearney St.</t>
  </si>
  <si>
    <t>Benicia</t>
  </si>
  <si>
    <t>WEL003</t>
  </si>
  <si>
    <t>Sylvia Welsh</t>
  </si>
  <si>
    <t>8532 Cheerful Brook Ave.</t>
  </si>
  <si>
    <t>Monthly Allowance</t>
  </si>
  <si>
    <t>WIL009</t>
  </si>
  <si>
    <t>Diane Wilson</t>
  </si>
  <si>
    <t>14186 Klingensmith Blvd</t>
  </si>
  <si>
    <t>KHA001</t>
  </si>
  <si>
    <t>Hema Khan</t>
  </si>
  <si>
    <t>1513 Walnut Ave</t>
  </si>
  <si>
    <t>1705 N. Major Ave.</t>
  </si>
  <si>
    <t>Endless Horizon Travel LLC</t>
  </si>
  <si>
    <t>Toms River</t>
  </si>
  <si>
    <t>SAV001</t>
  </si>
  <si>
    <t>POW002</t>
  </si>
  <si>
    <t>Martha Powell</t>
  </si>
  <si>
    <t>Inola</t>
  </si>
  <si>
    <t>SCO001</t>
  </si>
  <si>
    <t>Vivian Scott</t>
  </si>
  <si>
    <t>Marked Tree</t>
  </si>
  <si>
    <t>4 Black Rock Rd.</t>
  </si>
  <si>
    <t>Beverly Chern</t>
  </si>
  <si>
    <t>4433 E. Carmel Ave.</t>
  </si>
  <si>
    <t>POT002</t>
  </si>
  <si>
    <t>46 Silas Deane Road</t>
  </si>
  <si>
    <t>HOW001</t>
  </si>
  <si>
    <t>Jodi Howe</t>
  </si>
  <si>
    <t>55 Foxhunt Lane</t>
  </si>
  <si>
    <t>East Amherst</t>
  </si>
  <si>
    <t>Labdaddy's Leisure Travel</t>
  </si>
  <si>
    <t>604 Battlecreek Lane</t>
  </si>
  <si>
    <t>Leander</t>
  </si>
  <si>
    <t>Global Travel Unlimited Vacati</t>
  </si>
  <si>
    <t>Boston</t>
  </si>
  <si>
    <t>7516 Bluebonnet Blvd. #182</t>
  </si>
  <si>
    <t>Ramona Tauzin</t>
  </si>
  <si>
    <t>DOA001</t>
  </si>
  <si>
    <t>928 Russell Ave</t>
  </si>
  <si>
    <t xml:space="preserve">             </t>
  </si>
  <si>
    <t>Maryellen Yeager</t>
  </si>
  <si>
    <t>YEA001</t>
  </si>
  <si>
    <t>235 Legion Way</t>
  </si>
  <si>
    <t>Cranston</t>
  </si>
  <si>
    <t>CHE001</t>
  </si>
  <si>
    <t>Mark Richard</t>
  </si>
  <si>
    <t>RIC001</t>
  </si>
  <si>
    <t>6508 Opus Drive</t>
  </si>
  <si>
    <t>Arlington</t>
  </si>
  <si>
    <t>** Note: Chapter directors have a $50 per month expense budget. 
               This $50 allowance does not roll over nor accumulate if unused.  
               Any expense over $50 in a month occurs, it must be preapproved by Margie Jordan</t>
  </si>
  <si>
    <t>CCRA</t>
  </si>
  <si>
    <t>Anna Harp</t>
  </si>
  <si>
    <t>HAR001</t>
  </si>
  <si>
    <t>Travel Packages for Sale</t>
  </si>
  <si>
    <t>31734 Gaylene Drive</t>
  </si>
  <si>
    <t>Anne Schrader</t>
  </si>
  <si>
    <t>SCH002</t>
  </si>
  <si>
    <t>Dream Destinations</t>
  </si>
  <si>
    <t>11911 Fountain Brook</t>
  </si>
  <si>
    <t>Pearland</t>
  </si>
  <si>
    <t>Anne Smith</t>
  </si>
  <si>
    <t>Travel &amp; Events Estraordinaire</t>
  </si>
  <si>
    <t>Scully Travel of High Point</t>
  </si>
  <si>
    <t>Betty Fields</t>
  </si>
  <si>
    <t>FIE001</t>
  </si>
  <si>
    <t>BJ Cruising</t>
  </si>
  <si>
    <t>101 Crystal Cove</t>
  </si>
  <si>
    <t>Waxahachie</t>
  </si>
  <si>
    <t>Sunshine Travel</t>
  </si>
  <si>
    <t>Yardley</t>
  </si>
  <si>
    <t>Dream Vacations Travel</t>
  </si>
  <si>
    <t>MAR001</t>
  </si>
  <si>
    <t>Texas Cruise and Travel</t>
  </si>
  <si>
    <t>Debra Maldonado</t>
  </si>
  <si>
    <t>MAL001</t>
  </si>
  <si>
    <t>First Tee Travel &amp; Promotions</t>
  </si>
  <si>
    <t>27 Carriage Hill Lane</t>
  </si>
  <si>
    <t>Laguna Hills</t>
  </si>
  <si>
    <t>Travel Your Way</t>
  </si>
  <si>
    <t>Mock's Travel and Tours</t>
  </si>
  <si>
    <t>Kettle's Travel</t>
  </si>
  <si>
    <t>Frances L. Smith</t>
  </si>
  <si>
    <t>SMI002</t>
  </si>
  <si>
    <t>Smith Travel and Tours</t>
  </si>
  <si>
    <t>H. Jade Smith</t>
  </si>
  <si>
    <t>SMI004</t>
  </si>
  <si>
    <t>Trapper Travel and Tours</t>
  </si>
  <si>
    <t>4351 Trapper Creek Road</t>
  </si>
  <si>
    <t>Shell</t>
  </si>
  <si>
    <t>Kirkwood Travel LLC</t>
  </si>
  <si>
    <t>Jalpa Shah</t>
  </si>
  <si>
    <t>SHA001</t>
  </si>
  <si>
    <t>Clouds and Sea and I Plan Travel</t>
  </si>
  <si>
    <t>1267 Avis Drive</t>
  </si>
  <si>
    <t>Jean Russ</t>
  </si>
  <si>
    <t>Sail N Sun Travel</t>
  </si>
  <si>
    <t>820 State Route 1033</t>
  </si>
  <si>
    <t>Templeton</t>
  </si>
  <si>
    <t>Between Trips</t>
  </si>
  <si>
    <t>Josephine Travel Agency</t>
  </si>
  <si>
    <t>Bye Bye Birdees</t>
  </si>
  <si>
    <t>Kathy Blanchard</t>
  </si>
  <si>
    <t>BLA002</t>
  </si>
  <si>
    <t>Go Further Travel</t>
  </si>
  <si>
    <t>1025 War Eagle Drive South</t>
  </si>
  <si>
    <t>Kevin L. Collins</t>
  </si>
  <si>
    <t>COL001</t>
  </si>
  <si>
    <t>Around the World Travel and Cruise</t>
  </si>
  <si>
    <t>3575 Amblewood Drive</t>
  </si>
  <si>
    <t>Florissant</t>
  </si>
  <si>
    <t>VEL002</t>
  </si>
  <si>
    <t>Kimberly Medelberg</t>
  </si>
  <si>
    <t>MED001</t>
  </si>
  <si>
    <t>Medelberg's Travel Services</t>
  </si>
  <si>
    <t>306 N. Main Street</t>
  </si>
  <si>
    <t>Veron</t>
  </si>
  <si>
    <t>SOL001</t>
  </si>
  <si>
    <t>9012 Vicksburg Road</t>
  </si>
  <si>
    <t>Enchanted Tours &amp; Travel</t>
  </si>
  <si>
    <t>LaTrayer Sumter-Moreau</t>
  </si>
  <si>
    <t>SUM001</t>
  </si>
  <si>
    <t>LSM Destination Travel and Events Planning</t>
  </si>
  <si>
    <t>585 Garfield Avenue</t>
  </si>
  <si>
    <t>Jersey City</t>
  </si>
  <si>
    <t>217 East Quintard Street</t>
  </si>
  <si>
    <t>Cruise Planners</t>
  </si>
  <si>
    <t>Linda Carmi</t>
  </si>
  <si>
    <t>CAR001</t>
  </si>
  <si>
    <t>38180 Del Webb Blvd</t>
  </si>
  <si>
    <t>Palm Desert</t>
  </si>
  <si>
    <t>SHI001</t>
  </si>
  <si>
    <t>Around the World Travel &amp; Cruises</t>
  </si>
  <si>
    <t>TCI Travel</t>
  </si>
  <si>
    <t>Palm Tree Travel</t>
  </si>
  <si>
    <t>Pirate Adventures and Fairytale Journeys</t>
  </si>
  <si>
    <t>Ticket to Travel</t>
  </si>
  <si>
    <t>2444 Floral Rd. NW</t>
  </si>
  <si>
    <t>Martin Mendiola</t>
  </si>
  <si>
    <t>MEN001</t>
  </si>
  <si>
    <t>VerMar Travel, LLC</t>
  </si>
  <si>
    <t>1301 Pizarro Street</t>
  </si>
  <si>
    <t>Coral Gables</t>
  </si>
  <si>
    <t>Plane to Sea Travel</t>
  </si>
  <si>
    <t>ORT002</t>
  </si>
  <si>
    <t>South Seas Travel LLC</t>
  </si>
  <si>
    <t>Travel Planning for YOU!!</t>
  </si>
  <si>
    <t>Mike MacKenna</t>
  </si>
  <si>
    <t>MAC001</t>
  </si>
  <si>
    <t>RIM001</t>
  </si>
  <si>
    <t>HEL001</t>
  </si>
  <si>
    <t>OTT001</t>
  </si>
  <si>
    <t>Paula Key Austin</t>
  </si>
  <si>
    <t>outahere2travel</t>
  </si>
  <si>
    <t>5312 NE Northgate Crossing</t>
  </si>
  <si>
    <t>Lees Summit</t>
  </si>
  <si>
    <t>Paula's Travel Agency</t>
  </si>
  <si>
    <t>Call Lynn 2 Travel</t>
  </si>
  <si>
    <t>2345 Griffith Park Blvd., Unit 1</t>
  </si>
  <si>
    <t>Travel Experience</t>
  </si>
  <si>
    <t>Orange Park</t>
  </si>
  <si>
    <t>TAU001</t>
  </si>
  <si>
    <t>Red Carpet Destinations</t>
  </si>
  <si>
    <t>DIX001</t>
  </si>
  <si>
    <t>CSCT Travel</t>
  </si>
  <si>
    <t>Roberta MacDonald</t>
  </si>
  <si>
    <t>Fantastic Cruises &amp; Tours</t>
  </si>
  <si>
    <t>Bloomington</t>
  </si>
  <si>
    <t xml:space="preserve">Robin Savage  </t>
  </si>
  <si>
    <t>1805 Maplewood Street</t>
  </si>
  <si>
    <t>The Panama Canal Tours-Mireflores</t>
  </si>
  <si>
    <t>6060 N Central Expwy, Ste. 560</t>
  </si>
  <si>
    <t>Sheila Cooper</t>
  </si>
  <si>
    <t>COO001</t>
  </si>
  <si>
    <t>Coop Travels</t>
  </si>
  <si>
    <t>2 Alpine Place</t>
  </si>
  <si>
    <t>Fantasia Travels</t>
  </si>
  <si>
    <t>7501 Lady Blair Lane 74332</t>
  </si>
  <si>
    <t>N Chesterfield</t>
  </si>
  <si>
    <t>SKD Travel Hawaii</t>
  </si>
  <si>
    <t>Susan Leonidas</t>
  </si>
  <si>
    <t>LEO001</t>
  </si>
  <si>
    <t>Your Travel &amp; Cruise Concierge</t>
  </si>
  <si>
    <t>4835 Pond Ridge Drive</t>
  </si>
  <si>
    <t>Riverview</t>
  </si>
  <si>
    <t>TripsAhoy Cruises and Tours</t>
  </si>
  <si>
    <t>Straightline Travel Group LLC</t>
  </si>
  <si>
    <t>Victoria Briggs</t>
  </si>
  <si>
    <t>Briggs World Travel LLC</t>
  </si>
  <si>
    <t>3793 Hwy 75 North</t>
  </si>
  <si>
    <t>Heath Travel Agency</t>
  </si>
  <si>
    <t>Bil Potuchek</t>
  </si>
  <si>
    <t>GOL003</t>
  </si>
  <si>
    <t>Advertising / Business Cards - 6120-4-41</t>
  </si>
  <si>
    <t>Automobile - Car Rental / Gas / Mileage / Taxi - 6560-4-41</t>
  </si>
  <si>
    <t>Bank Fees - 6130-4-41</t>
  </si>
  <si>
    <t>CCRA Meetings - 6400-4-41</t>
  </si>
  <si>
    <t>Computer Equipment - 6170-4-41</t>
  </si>
  <si>
    <t>Computer Software - 1515-4-41</t>
  </si>
  <si>
    <t>Dues / Subscriptions / Licenses - 6240-4-41</t>
  </si>
  <si>
    <t>Exhibitions / Trade shows - 4550-4-41</t>
  </si>
  <si>
    <t>Gifts - 6310-4-41</t>
  </si>
  <si>
    <t>Hotel / Airfare / Misc. Travel - 6600-4-41</t>
  </si>
  <si>
    <t>Meals - 6590-4-41</t>
  </si>
  <si>
    <t>Office Supplies - 6410-4-41</t>
  </si>
  <si>
    <t>Postage - 6420-4-41</t>
  </si>
  <si>
    <t>Telephone / Internet - 6520-4-41</t>
  </si>
  <si>
    <t>APP004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</si>
</sst>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000"/>
    <numFmt numFmtId="166" formatCode="_(&quot;$&quot;* #,##0.000_);_(&quot;$&quot;* \(#,##0.000\);_(&quot;$&quot;* &quot;-&quot;???_);_(@_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20"/>
      <name val="Calibri"/>
      <family val="2"/>
      <scheme val="minor"/>
    </font>
    <font>
      <sz val="22"/>
      <name val="Calibri"/>
      <family val="2"/>
      <scheme val="minor"/>
    </font>
    <font>
      <b/>
      <sz val="22"/>
      <name val="Calibri"/>
      <family val="2"/>
      <scheme val="minor"/>
    </font>
    <font>
      <sz val="8"/>
      <name val="Calibri"/>
      <family val="2"/>
      <scheme val="minor"/>
    </font>
    <font>
      <b/>
      <sz val="14"/>
      <name val="Arial"/>
      <family val="2"/>
    </font>
    <font>
      <b/>
      <sz val="11"/>
      <color theme="3"/>
      <name val="Calibri"/>
      <family val="2"/>
      <scheme val="minor"/>
    </font>
    <font>
      <b/>
      <sz val="18"/>
      <name val="Calibri"/>
      <family val="2"/>
      <scheme val="minor"/>
    </font>
    <font>
      <b/>
      <sz val="9"/>
      <color indexed="81"/>
      <name val="Tahoma"/>
      <family val="2"/>
    </font>
    <font>
      <b/>
      <sz val="18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000000"/>
      <name val="Tahoma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MS Sans Serif"/>
      <family val="2"/>
    </font>
  </fonts>
  <fills count="1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4" tint="0.3999755851924192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17" applyNumberFormat="0" applyFill="0" applyAlignment="0" applyProtection="0"/>
    <xf numFmtId="0" fontId="25" fillId="12" borderId="42" applyNumberFormat="0" applyAlignment="0" applyProtection="0"/>
    <xf numFmtId="0" fontId="24" fillId="13" borderId="43" applyNumberFormat="0" applyFont="0" applyAlignment="0" applyProtection="0"/>
    <xf numFmtId="0" fontId="1" fillId="0" borderId="0"/>
    <xf numFmtId="0" fontId="34" fillId="0" borderId="0"/>
    <xf numFmtId="0" fontId="2" fillId="0" borderId="0"/>
    <xf numFmtId="0" fontId="2" fillId="0" borderId="0"/>
  </cellStyleXfs>
  <cellXfs count="179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 wrapText="1"/>
    </xf>
    <xf numFmtId="44" fontId="6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44" fontId="0" fillId="0" borderId="0" xfId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6" fillId="3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44" fontId="6" fillId="0" borderId="0" xfId="0" applyNumberFormat="1" applyFont="1" applyAlignment="1">
      <alignment horizontal="center" vertical="center" wrapText="1"/>
    </xf>
    <xf numFmtId="0" fontId="0" fillId="0" borderId="14" xfId="0" applyBorder="1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14" fontId="14" fillId="5" borderId="1" xfId="0" applyNumberFormat="1" applyFont="1" applyFill="1" applyBorder="1" applyAlignment="1">
      <alignment horizontal="center" vertical="center"/>
    </xf>
    <xf numFmtId="164" fontId="14" fillId="5" borderId="1" xfId="2" applyNumberFormat="1" applyFont="1" applyFill="1" applyBorder="1" applyAlignment="1">
      <alignment horizontal="center" vertical="center"/>
    </xf>
    <xf numFmtId="44" fontId="14" fillId="5" borderId="1" xfId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44" fontId="0" fillId="7" borderId="1" xfId="1" applyFont="1" applyFill="1" applyBorder="1"/>
    <xf numFmtId="43" fontId="0" fillId="7" borderId="1" xfId="2" applyFont="1" applyFill="1" applyBorder="1"/>
    <xf numFmtId="0" fontId="0" fillId="7" borderId="1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44" fontId="0" fillId="0" borderId="0" xfId="0" applyNumberFormat="1" applyBorder="1"/>
    <xf numFmtId="44" fontId="0" fillId="0" borderId="0" xfId="1" applyFont="1" applyBorder="1" applyAlignment="1">
      <alignment horizontal="center"/>
    </xf>
    <xf numFmtId="0" fontId="0" fillId="7" borderId="2" xfId="0" applyFill="1" applyBorder="1" applyAlignment="1">
      <alignment horizontal="center"/>
    </xf>
    <xf numFmtId="44" fontId="0" fillId="7" borderId="2" xfId="1" applyFont="1" applyFill="1" applyBorder="1"/>
    <xf numFmtId="43" fontId="0" fillId="7" borderId="2" xfId="2" applyFont="1" applyFill="1" applyBorder="1"/>
    <xf numFmtId="0" fontId="0" fillId="7" borderId="2" xfId="0" applyFill="1" applyBorder="1" applyAlignment="1">
      <alignment horizontal="center" vertical="center"/>
    </xf>
    <xf numFmtId="44" fontId="3" fillId="0" borderId="0" xfId="0" applyNumberFormat="1" applyFont="1"/>
    <xf numFmtId="0" fontId="3" fillId="0" borderId="0" xfId="0" applyFont="1" applyAlignment="1">
      <alignment horizontal="center" vertical="center"/>
    </xf>
    <xf numFmtId="14" fontId="20" fillId="9" borderId="0" xfId="0" applyNumberFormat="1" applyFont="1" applyFill="1" applyBorder="1" applyAlignment="1">
      <alignment horizontal="center" vertical="center" wrapText="1"/>
    </xf>
    <xf numFmtId="0" fontId="20" fillId="9" borderId="24" xfId="0" applyFont="1" applyFill="1" applyBorder="1" applyAlignment="1">
      <alignment horizontal="center" vertical="center" wrapText="1"/>
    </xf>
    <xf numFmtId="0" fontId="23" fillId="9" borderId="25" xfId="0" applyFont="1" applyFill="1" applyBorder="1" applyAlignment="1">
      <alignment horizontal="center" vertical="center"/>
    </xf>
    <xf numFmtId="0" fontId="23" fillId="9" borderId="23" xfId="0" applyFont="1" applyFill="1" applyBorder="1" applyAlignment="1">
      <alignment horizontal="center" vertical="center"/>
    </xf>
    <xf numFmtId="43" fontId="23" fillId="9" borderId="23" xfId="0" applyNumberFormat="1" applyFont="1" applyFill="1" applyBorder="1" applyAlignment="1">
      <alignment horizontal="center" vertical="center"/>
    </xf>
    <xf numFmtId="44" fontId="20" fillId="9" borderId="24" xfId="1" applyFont="1" applyFill="1" applyBorder="1" applyAlignment="1">
      <alignment horizontal="center" vertical="center" wrapText="1"/>
    </xf>
    <xf numFmtId="44" fontId="21" fillId="10" borderId="23" xfId="1" applyFont="1" applyFill="1" applyBorder="1" applyAlignment="1">
      <alignment horizontal="center" vertical="center"/>
    </xf>
    <xf numFmtId="44" fontId="21" fillId="11" borderId="27" xfId="1" applyFont="1" applyFill="1" applyBorder="1" applyAlignment="1">
      <alignment horizontal="center" vertical="center"/>
    </xf>
    <xf numFmtId="44" fontId="21" fillId="10" borderId="27" xfId="1" applyFont="1" applyFill="1" applyBorder="1" applyAlignment="1">
      <alignment horizontal="center" vertical="center"/>
    </xf>
    <xf numFmtId="44" fontId="23" fillId="9" borderId="23" xfId="1" applyFont="1" applyFill="1" applyBorder="1" applyAlignment="1">
      <alignment horizontal="center" vertical="center"/>
    </xf>
    <xf numFmtId="0" fontId="14" fillId="5" borderId="29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43" fontId="0" fillId="0" borderId="0" xfId="2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5" fillId="6" borderId="31" xfId="0" applyFont="1" applyFill="1" applyBorder="1" applyAlignment="1">
      <alignment horizontal="center"/>
    </xf>
    <xf numFmtId="14" fontId="0" fillId="7" borderId="30" xfId="0" applyNumberFormat="1" applyFill="1" applyBorder="1"/>
    <xf numFmtId="0" fontId="0" fillId="7" borderId="31" xfId="0" applyFill="1" applyBorder="1" applyAlignment="1">
      <alignment horizontal="center"/>
    </xf>
    <xf numFmtId="14" fontId="0" fillId="7" borderId="32" xfId="0" applyNumberFormat="1" applyFill="1" applyBorder="1"/>
    <xf numFmtId="0" fontId="0" fillId="7" borderId="33" xfId="0" applyFill="1" applyBorder="1" applyAlignment="1">
      <alignment horizontal="center"/>
    </xf>
    <xf numFmtId="0" fontId="0" fillId="7" borderId="11" xfId="0" applyFill="1" applyBorder="1"/>
    <xf numFmtId="0" fontId="0" fillId="7" borderId="12" xfId="0" applyFill="1" applyBorder="1" applyAlignment="1">
      <alignment horizontal="center"/>
    </xf>
    <xf numFmtId="44" fontId="0" fillId="7" borderId="12" xfId="1" applyFont="1" applyFill="1" applyBorder="1"/>
    <xf numFmtId="0" fontId="0" fillId="7" borderId="12" xfId="0" applyFill="1" applyBorder="1"/>
    <xf numFmtId="44" fontId="0" fillId="7" borderId="12" xfId="0" applyNumberFormat="1" applyFill="1" applyBorder="1"/>
    <xf numFmtId="0" fontId="0" fillId="7" borderId="12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/>
    </xf>
    <xf numFmtId="164" fontId="6" fillId="0" borderId="0" xfId="2" applyNumberFormat="1" applyFont="1" applyBorder="1" applyAlignment="1">
      <alignment horizontal="left" vertical="center" wrapText="1"/>
    </xf>
    <xf numFmtId="164" fontId="6" fillId="0" borderId="0" xfId="2" applyNumberFormat="1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11" fillId="3" borderId="47" xfId="0" applyNumberFormat="1" applyFont="1" applyFill="1" applyBorder="1" applyAlignment="1">
      <alignment horizontal="right" vertical="center" wrapText="1"/>
    </xf>
    <xf numFmtId="49" fontId="11" fillId="15" borderId="47" xfId="0" applyNumberFormat="1" applyFont="1" applyFill="1" applyBorder="1" applyAlignment="1">
      <alignment horizontal="right" vertical="center" wrapText="1"/>
    </xf>
    <xf numFmtId="0" fontId="32" fillId="0" borderId="0" xfId="6" applyFont="1" applyFill="1" applyBorder="1" applyAlignment="1">
      <alignment horizontal="center"/>
    </xf>
    <xf numFmtId="49" fontId="33" fillId="0" borderId="0" xfId="6" applyNumberFormat="1" applyFont="1" applyFill="1" applyBorder="1" applyAlignment="1">
      <alignment horizontal="center"/>
    </xf>
    <xf numFmtId="165" fontId="33" fillId="0" borderId="0" xfId="6" applyNumberFormat="1" applyFont="1" applyFill="1" applyBorder="1" applyAlignment="1">
      <alignment horizontal="center"/>
    </xf>
    <xf numFmtId="0" fontId="32" fillId="0" borderId="0" xfId="6" applyFont="1" applyFill="1" applyBorder="1"/>
    <xf numFmtId="165" fontId="32" fillId="0" borderId="0" xfId="6" applyNumberFormat="1" applyFont="1" applyFill="1" applyBorder="1"/>
    <xf numFmtId="49" fontId="32" fillId="0" borderId="0" xfId="6" applyNumberFormat="1" applyFont="1" applyFill="1" applyBorder="1"/>
    <xf numFmtId="0" fontId="32" fillId="0" borderId="0" xfId="6" applyNumberFormat="1" applyFont="1" applyFill="1" applyBorder="1"/>
    <xf numFmtId="0" fontId="10" fillId="0" borderId="0" xfId="0" applyFont="1" applyAlignment="1" applyProtection="1">
      <alignment horizontal="right" vertical="center" shrinkToFit="1"/>
    </xf>
    <xf numFmtId="0" fontId="11" fillId="8" borderId="12" xfId="0" applyFont="1" applyFill="1" applyBorder="1" applyAlignment="1" applyProtection="1">
      <alignment vertical="center" shrinkToFit="1"/>
    </xf>
    <xf numFmtId="0" fontId="19" fillId="3" borderId="47" xfId="0" applyFont="1" applyFill="1" applyBorder="1" applyAlignment="1" applyProtection="1">
      <alignment vertical="center" wrapText="1" shrinkToFit="1"/>
    </xf>
    <xf numFmtId="49" fontId="30" fillId="15" borderId="4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</xf>
    <xf numFmtId="14" fontId="6" fillId="0" borderId="0" xfId="0" applyNumberFormat="1" applyFont="1" applyAlignment="1" applyProtection="1">
      <alignment horizontal="center" vertical="center" wrapText="1"/>
    </xf>
    <xf numFmtId="14" fontId="19" fillId="0" borderId="0" xfId="0" applyNumberFormat="1" applyFont="1" applyAlignment="1" applyProtection="1">
      <alignment vertical="center" wrapText="1"/>
    </xf>
    <xf numFmtId="14" fontId="6" fillId="0" borderId="0" xfId="0" applyNumberFormat="1" applyFont="1" applyAlignment="1" applyProtection="1">
      <alignment horizontal="right" vertical="center" wrapText="1"/>
    </xf>
    <xf numFmtId="14" fontId="6" fillId="0" borderId="0" xfId="0" applyNumberFormat="1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14" fontId="15" fillId="0" borderId="17" xfId="3" applyNumberFormat="1" applyAlignment="1" applyProtection="1">
      <alignment horizontal="center" wrapText="1"/>
    </xf>
    <xf numFmtId="0" fontId="15" fillId="0" borderId="17" xfId="3" applyAlignment="1" applyProtection="1">
      <alignment horizontal="center" wrapText="1"/>
    </xf>
    <xf numFmtId="0" fontId="18" fillId="0" borderId="18" xfId="3" applyFont="1" applyBorder="1" applyAlignment="1" applyProtection="1">
      <alignment horizontal="center"/>
    </xf>
    <xf numFmtId="0" fontId="18" fillId="0" borderId="19" xfId="3" applyFont="1" applyBorder="1" applyAlignment="1" applyProtection="1">
      <alignment horizontal="center"/>
    </xf>
    <xf numFmtId="0" fontId="7" fillId="0" borderId="9" xfId="0" applyFont="1" applyFill="1" applyBorder="1" applyAlignment="1" applyProtection="1">
      <alignment horizontal="right" vertical="center"/>
    </xf>
    <xf numFmtId="44" fontId="7" fillId="0" borderId="20" xfId="1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right" vertical="center"/>
    </xf>
    <xf numFmtId="44" fontId="7" fillId="0" borderId="21" xfId="1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44" fontId="13" fillId="4" borderId="5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49" fontId="11" fillId="16" borderId="47" xfId="0" applyNumberFormat="1" applyFont="1" applyFill="1" applyBorder="1" applyAlignment="1" applyProtection="1">
      <alignment vertical="center" wrapText="1"/>
      <protection locked="0"/>
    </xf>
    <xf numFmtId="14" fontId="6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44" fontId="6" fillId="0" borderId="0" xfId="1" applyFont="1" applyAlignment="1" applyProtection="1">
      <alignment horizontal="center" vertical="center" wrapText="1"/>
      <protection locked="0"/>
    </xf>
    <xf numFmtId="14" fontId="21" fillId="10" borderId="26" xfId="0" applyNumberFormat="1" applyFont="1" applyFill="1" applyBorder="1" applyAlignment="1" applyProtection="1">
      <alignment horizontal="center" vertical="center"/>
      <protection locked="0"/>
    </xf>
    <xf numFmtId="0" fontId="22" fillId="10" borderId="27" xfId="0" applyFont="1" applyFill="1" applyBorder="1" applyAlignment="1" applyProtection="1">
      <alignment horizontal="center" vertical="center"/>
      <protection locked="0"/>
    </xf>
    <xf numFmtId="43" fontId="21" fillId="10" borderId="27" xfId="2" applyNumberFormat="1" applyFont="1" applyFill="1" applyBorder="1" applyAlignment="1" applyProtection="1">
      <alignment horizontal="center" vertical="center"/>
      <protection locked="0"/>
    </xf>
    <xf numFmtId="14" fontId="21" fillId="11" borderId="26" xfId="0" applyNumberFormat="1" applyFont="1" applyFill="1" applyBorder="1" applyAlignment="1" applyProtection="1">
      <alignment horizontal="center" vertical="center"/>
      <protection locked="0"/>
    </xf>
    <xf numFmtId="0" fontId="22" fillId="11" borderId="27" xfId="0" applyFont="1" applyFill="1" applyBorder="1" applyAlignment="1" applyProtection="1">
      <alignment horizontal="center" vertical="center"/>
      <protection locked="0"/>
    </xf>
    <xf numFmtId="43" fontId="21" fillId="11" borderId="27" xfId="2" applyNumberFormat="1" applyFont="1" applyFill="1" applyBorder="1" applyAlignment="1" applyProtection="1">
      <alignment horizontal="center" vertical="center"/>
      <protection locked="0"/>
    </xf>
    <xf numFmtId="44" fontId="33" fillId="0" borderId="0" xfId="1" applyFont="1" applyFill="1" applyBorder="1"/>
    <xf numFmtId="44" fontId="6" fillId="0" borderId="0" xfId="1" applyFont="1" applyAlignment="1">
      <alignment horizontal="center" vertical="center"/>
    </xf>
    <xf numFmtId="44" fontId="6" fillId="0" borderId="0" xfId="1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8" fontId="6" fillId="0" borderId="0" xfId="1" applyNumberFormat="1" applyFont="1" applyAlignment="1" applyProtection="1">
      <alignment horizontal="center" vertical="center" wrapText="1"/>
      <protection locked="0"/>
    </xf>
    <xf numFmtId="0" fontId="6" fillId="0" borderId="0" xfId="8" applyFont="1"/>
    <xf numFmtId="166" fontId="0" fillId="2" borderId="5" xfId="1" applyNumberFormat="1" applyFont="1" applyFill="1" applyBorder="1" applyAlignment="1">
      <alignment horizontal="center" vertical="center" wrapText="1"/>
    </xf>
    <xf numFmtId="44" fontId="26" fillId="0" borderId="20" xfId="1" applyFont="1" applyBorder="1" applyAlignment="1" applyProtection="1">
      <alignment horizontal="center" vertical="center"/>
    </xf>
    <xf numFmtId="44" fontId="26" fillId="0" borderId="22" xfId="1" applyFont="1" applyBorder="1" applyAlignment="1" applyProtection="1">
      <alignment horizontal="center" vertical="center"/>
    </xf>
    <xf numFmtId="0" fontId="11" fillId="0" borderId="34" xfId="0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 applyProtection="1">
      <alignment horizontal="center" vertical="center" wrapText="1"/>
      <protection locked="0"/>
    </xf>
    <xf numFmtId="0" fontId="11" fillId="0" borderId="39" xfId="0" applyFont="1" applyBorder="1" applyAlignment="1" applyProtection="1">
      <alignment horizontal="center" vertical="center" wrapText="1"/>
      <protection locked="0"/>
    </xf>
    <xf numFmtId="0" fontId="11" fillId="0" borderId="4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 applyProtection="1">
      <alignment horizontal="center" vertical="center" wrapText="1"/>
      <protection locked="0"/>
    </xf>
    <xf numFmtId="0" fontId="26" fillId="0" borderId="16" xfId="0" applyFont="1" applyBorder="1" applyAlignment="1" applyProtection="1">
      <alignment horizontal="center" vertical="center"/>
    </xf>
    <xf numFmtId="0" fontId="26" fillId="0" borderId="11" xfId="0" applyFont="1" applyBorder="1" applyAlignment="1" applyProtection="1">
      <alignment horizontal="center" vertical="center"/>
    </xf>
    <xf numFmtId="0" fontId="8" fillId="8" borderId="11" xfId="0" applyFont="1" applyFill="1" applyBorder="1" applyAlignment="1" applyProtection="1">
      <alignment horizontal="center" vertical="center" wrapText="1"/>
    </xf>
    <xf numFmtId="0" fontId="8" fillId="8" borderId="12" xfId="0" applyFont="1" applyFill="1" applyBorder="1" applyAlignment="1" applyProtection="1">
      <alignment horizontal="center" vertical="center" wrapText="1"/>
    </xf>
    <xf numFmtId="0" fontId="8" fillId="8" borderId="13" xfId="0" applyFont="1" applyFill="1" applyBorder="1" applyAlignment="1" applyProtection="1">
      <alignment horizontal="center" vertical="center" wrapText="1"/>
    </xf>
    <xf numFmtId="49" fontId="11" fillId="0" borderId="6" xfId="0" applyNumberFormat="1" applyFont="1" applyBorder="1" applyAlignment="1" applyProtection="1">
      <alignment horizontal="center" vertical="center" wrapText="1"/>
      <protection locked="0"/>
    </xf>
    <xf numFmtId="49" fontId="11" fillId="0" borderId="7" xfId="0" applyNumberFormat="1" applyFont="1" applyBorder="1" applyAlignment="1" applyProtection="1">
      <alignment horizontal="center" vertical="center" wrapText="1"/>
      <protection locked="0"/>
    </xf>
    <xf numFmtId="49" fontId="11" fillId="0" borderId="8" xfId="0" applyNumberFormat="1" applyFont="1" applyBorder="1" applyAlignment="1" applyProtection="1">
      <alignment horizontal="center" vertical="center" wrapText="1"/>
      <protection locked="0"/>
    </xf>
    <xf numFmtId="0" fontId="11" fillId="0" borderId="3" xfId="0" applyNumberFormat="1" applyFont="1" applyBorder="1" applyAlignment="1" applyProtection="1">
      <alignment horizontal="center" vertical="center" wrapText="1"/>
      <protection locked="0"/>
    </xf>
    <xf numFmtId="0" fontId="11" fillId="0" borderId="4" xfId="0" applyNumberFormat="1" applyFont="1" applyBorder="1" applyAlignment="1" applyProtection="1">
      <alignment horizontal="center" vertical="center" wrapText="1"/>
      <protection locked="0"/>
    </xf>
    <xf numFmtId="49" fontId="30" fillId="15" borderId="3" xfId="0" applyNumberFormat="1" applyFont="1" applyFill="1" applyBorder="1" applyAlignment="1" applyProtection="1">
      <alignment horizontal="right" vertical="center" wrapText="1"/>
    </xf>
    <xf numFmtId="49" fontId="30" fillId="15" borderId="4" xfId="0" applyNumberFormat="1" applyFont="1" applyFill="1" applyBorder="1" applyAlignment="1" applyProtection="1">
      <alignment horizontal="right" vertical="center" wrapText="1"/>
    </xf>
    <xf numFmtId="14" fontId="11" fillId="0" borderId="39" xfId="0" applyNumberFormat="1" applyFont="1" applyBorder="1" applyAlignment="1" applyProtection="1">
      <alignment horizontal="center" vertical="center" wrapText="1"/>
      <protection locked="0"/>
    </xf>
    <xf numFmtId="14" fontId="11" fillId="0" borderId="41" xfId="0" applyNumberFormat="1" applyFont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14" fontId="10" fillId="0" borderId="0" xfId="0" applyNumberFormat="1" applyFont="1" applyAlignment="1" applyProtection="1">
      <alignment horizontal="center" vertical="center" wrapText="1"/>
    </xf>
    <xf numFmtId="14" fontId="9" fillId="0" borderId="0" xfId="0" applyNumberFormat="1" applyFont="1" applyAlignment="1" applyProtection="1">
      <alignment horizontal="center" vertical="center" shrinkToFit="1"/>
    </xf>
    <xf numFmtId="14" fontId="11" fillId="0" borderId="0" xfId="0" applyNumberFormat="1" applyFont="1" applyAlignment="1" applyProtection="1">
      <alignment horizontal="right" vertical="center" wrapText="1"/>
    </xf>
    <xf numFmtId="14" fontId="11" fillId="0" borderId="0" xfId="0" applyNumberFormat="1" applyFont="1" applyBorder="1" applyAlignment="1" applyProtection="1">
      <alignment horizontal="right" vertical="center" wrapText="1"/>
    </xf>
    <xf numFmtId="14" fontId="12" fillId="0" borderId="12" xfId="0" applyNumberFormat="1" applyFont="1" applyBorder="1" applyAlignment="1" applyProtection="1">
      <alignment horizontal="center" wrapText="1"/>
      <protection locked="0"/>
    </xf>
    <xf numFmtId="14" fontId="12" fillId="0" borderId="13" xfId="0" applyNumberFormat="1" applyFont="1" applyBorder="1" applyAlignment="1" applyProtection="1">
      <alignment horizontal="center" wrapText="1"/>
      <protection locked="0"/>
    </xf>
    <xf numFmtId="14" fontId="12" fillId="0" borderId="4" xfId="0" applyNumberFormat="1" applyFont="1" applyBorder="1" applyAlignment="1" applyProtection="1">
      <alignment horizontal="center" wrapText="1"/>
      <protection locked="0"/>
    </xf>
    <xf numFmtId="14" fontId="12" fillId="0" borderId="5" xfId="0" applyNumberFormat="1" applyFont="1" applyBorder="1" applyAlignment="1" applyProtection="1">
      <alignment horizontal="center" wrapText="1"/>
      <protection locked="0"/>
    </xf>
    <xf numFmtId="14" fontId="16" fillId="0" borderId="6" xfId="0" applyNumberFormat="1" applyFont="1" applyBorder="1" applyAlignment="1" applyProtection="1">
      <alignment horizontal="right" wrapText="1"/>
    </xf>
    <xf numFmtId="14" fontId="16" fillId="0" borderId="7" xfId="0" applyNumberFormat="1" applyFont="1" applyBorder="1" applyAlignment="1" applyProtection="1">
      <alignment horizontal="right" wrapText="1"/>
    </xf>
    <xf numFmtId="14" fontId="16" fillId="0" borderId="11" xfId="0" applyNumberFormat="1" applyFont="1" applyBorder="1" applyAlignment="1" applyProtection="1">
      <alignment horizontal="right" wrapText="1"/>
    </xf>
    <xf numFmtId="14" fontId="16" fillId="0" borderId="12" xfId="0" applyNumberFormat="1" applyFont="1" applyBorder="1" applyAlignment="1" applyProtection="1">
      <alignment horizontal="right" wrapText="1"/>
    </xf>
    <xf numFmtId="14" fontId="19" fillId="0" borderId="7" xfId="0" applyNumberFormat="1" applyFont="1" applyBorder="1" applyAlignment="1" applyProtection="1">
      <alignment horizontal="center" vertical="center" wrapText="1"/>
    </xf>
    <xf numFmtId="14" fontId="9" fillId="0" borderId="0" xfId="0" applyNumberFormat="1" applyFont="1" applyAlignment="1" applyProtection="1">
      <alignment horizontal="right" vertical="center" shrinkToFit="1"/>
    </xf>
    <xf numFmtId="14" fontId="9" fillId="0" borderId="10" xfId="0" applyNumberFormat="1" applyFont="1" applyBorder="1" applyAlignment="1" applyProtection="1">
      <alignment horizontal="right" vertical="center" shrinkToFit="1"/>
    </xf>
    <xf numFmtId="14" fontId="6" fillId="15" borderId="0" xfId="0" applyNumberFormat="1" applyFont="1" applyFill="1" applyAlignment="1" applyProtection="1">
      <alignment horizontal="right" vertical="center" wrapText="1" shrinkToFit="1"/>
    </xf>
    <xf numFmtId="14" fontId="6" fillId="15" borderId="0" xfId="0" applyNumberFormat="1" applyFont="1" applyFill="1" applyAlignment="1" applyProtection="1">
      <alignment horizontal="right" vertical="center" shrinkToFit="1"/>
    </xf>
    <xf numFmtId="14" fontId="6" fillId="15" borderId="0" xfId="0" applyNumberFormat="1" applyFont="1" applyFill="1" applyBorder="1" applyAlignment="1" applyProtection="1">
      <alignment horizontal="right" vertical="center" shrinkToFit="1"/>
    </xf>
    <xf numFmtId="0" fontId="12" fillId="0" borderId="0" xfId="0" applyFont="1" applyBorder="1" applyAlignment="1">
      <alignment horizontal="center" vertical="center"/>
    </xf>
    <xf numFmtId="0" fontId="29" fillId="12" borderId="42" xfId="4" applyFont="1" applyAlignment="1" applyProtection="1">
      <alignment horizontal="center" vertical="center"/>
    </xf>
    <xf numFmtId="44" fontId="29" fillId="12" borderId="42" xfId="4" applyNumberFormat="1" applyFont="1" applyAlignment="1" applyProtection="1">
      <alignment horizontal="center" vertical="center"/>
      <protection locked="0"/>
    </xf>
    <xf numFmtId="0" fontId="28" fillId="14" borderId="45" xfId="0" applyFont="1" applyFill="1" applyBorder="1" applyAlignment="1" applyProtection="1">
      <alignment horizontal="center" vertical="center"/>
    </xf>
    <xf numFmtId="0" fontId="28" fillId="14" borderId="44" xfId="0" applyFont="1" applyFill="1" applyBorder="1" applyAlignment="1" applyProtection="1">
      <alignment horizontal="center" vertical="center"/>
    </xf>
    <xf numFmtId="44" fontId="28" fillId="14" borderId="46" xfId="1" applyFont="1" applyFill="1" applyBorder="1" applyAlignment="1">
      <alignment horizontal="center" vertical="center"/>
    </xf>
    <xf numFmtId="44" fontId="28" fillId="14" borderId="22" xfId="1" applyFont="1" applyFill="1" applyBorder="1" applyAlignment="1">
      <alignment horizontal="center" vertical="center"/>
    </xf>
    <xf numFmtId="0" fontId="27" fillId="13" borderId="43" xfId="5" applyFont="1" applyAlignment="1" applyProtection="1">
      <alignment horizontal="left" vertical="center" wrapText="1"/>
    </xf>
    <xf numFmtId="0" fontId="14" fillId="5" borderId="30" xfId="0" applyFont="1" applyFill="1" applyBorder="1" applyAlignment="1">
      <alignment horizontal="right"/>
    </xf>
    <xf numFmtId="0" fontId="14" fillId="5" borderId="1" xfId="0" applyFont="1" applyFill="1" applyBorder="1" applyAlignment="1">
      <alignment horizontal="right"/>
    </xf>
    <xf numFmtId="0" fontId="14" fillId="5" borderId="28" xfId="0" applyFont="1" applyFill="1" applyBorder="1" applyAlignment="1">
      <alignment horizontal="right"/>
    </xf>
    <xf numFmtId="0" fontId="14" fillId="5" borderId="29" xfId="0" applyFont="1" applyFill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0" xfId="0" applyFont="1" applyBorder="1" applyAlignment="1">
      <alignment horizontal="right"/>
    </xf>
  </cellXfs>
  <cellStyles count="10">
    <cellStyle name="Comma" xfId="2" builtinId="3"/>
    <cellStyle name="Currency" xfId="1" builtinId="4"/>
    <cellStyle name="Heading 3" xfId="3" builtinId="18"/>
    <cellStyle name="Input" xfId="4" builtinId="20"/>
    <cellStyle name="Normal" xfId="0" builtinId="0"/>
    <cellStyle name="Normal 2" xfId="6"/>
    <cellStyle name="Normal 2 2" xfId="7"/>
    <cellStyle name="Normal 3" xfId="9"/>
    <cellStyle name="Normal_ALL OSSN VENDORS" xfId="8"/>
    <cellStyle name="Note" xfId="5" builtinId="10"/>
  </cellStyles>
  <dxfs count="18"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0</xdr:row>
          <xdr:rowOff>203200</xdr:rowOff>
        </xdr:from>
        <xdr:to>
          <xdr:col>5</xdr:col>
          <xdr:colOff>603250</xdr:colOff>
          <xdr:row>1</xdr:row>
          <xdr:rowOff>31750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31750</xdr:rowOff>
        </xdr:from>
        <xdr:to>
          <xdr:col>5</xdr:col>
          <xdr:colOff>603250</xdr:colOff>
          <xdr:row>1</xdr:row>
          <xdr:rowOff>228600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ACH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M510"/>
  <sheetViews>
    <sheetView tabSelected="1" zoomScaleNormal="100" workbookViewId="0">
      <selection activeCell="M2" sqref="M2"/>
    </sheetView>
  </sheetViews>
  <sheetFormatPr defaultColWidth="12.6328125" defaultRowHeight="13" x14ac:dyDescent="0.25"/>
  <cols>
    <col min="1" max="1" width="10.453125" style="3" bestFit="1" customWidth="1"/>
    <col min="2" max="3" width="16" style="1" customWidth="1"/>
    <col min="4" max="4" width="27.08984375" style="1" customWidth="1"/>
    <col min="5" max="5" width="51.90625" style="1" bestFit="1" customWidth="1"/>
    <col min="6" max="6" width="25.90625" style="1" bestFit="1" customWidth="1"/>
    <col min="7" max="7" width="9.6328125" style="1" bestFit="1" customWidth="1"/>
    <col min="8" max="8" width="15.90625" style="1" bestFit="1" customWidth="1"/>
    <col min="9" max="9" width="51.90625" style="2" bestFit="1" customWidth="1"/>
    <col min="10" max="10" width="16.08984375" style="2" customWidth="1"/>
    <col min="11" max="11" width="35.36328125" style="2" hidden="1" customWidth="1"/>
    <col min="12" max="12" width="12.6328125" style="2" hidden="1" customWidth="1"/>
    <col min="13" max="13" width="12.6328125" style="2" customWidth="1"/>
    <col min="14" max="16384" width="12.6328125" style="2"/>
  </cols>
  <sheetData>
    <row r="1" spans="1:12" ht="29.25" customHeight="1" thickBot="1" x14ac:dyDescent="0.3">
      <c r="A1" s="147" t="s">
        <v>54</v>
      </c>
      <c r="B1" s="147"/>
      <c r="C1" s="147"/>
      <c r="D1" s="136"/>
      <c r="E1" s="137"/>
      <c r="F1" s="137"/>
      <c r="G1" s="138"/>
      <c r="H1" s="80" t="s">
        <v>6</v>
      </c>
      <c r="I1" s="81" t="e">
        <f>VLOOKUP(D1,'ALL OSSN VENDORS'!A:B,2,FALSE)</f>
        <v>#N/A</v>
      </c>
      <c r="J1" s="82" t="s">
        <v>50</v>
      </c>
    </row>
    <row r="2" spans="1:12" ht="29.25" customHeight="1" thickBot="1" x14ac:dyDescent="0.3">
      <c r="A2" s="160" t="s">
        <v>48</v>
      </c>
      <c r="B2" s="160"/>
      <c r="C2" s="161"/>
      <c r="D2" s="139"/>
      <c r="E2" s="140"/>
      <c r="F2" s="140"/>
      <c r="G2" s="140"/>
      <c r="H2" s="140"/>
      <c r="I2" s="140"/>
      <c r="J2" s="71"/>
      <c r="K2" s="2" t="e">
        <f>VLOOKUP(D1,'ALL OSSN VENDORS'!A:G,10,FALSE)</f>
        <v>#N/A</v>
      </c>
      <c r="L2" s="2" t="e">
        <f>K2=D2</f>
        <v>#N/A</v>
      </c>
    </row>
    <row r="3" spans="1:12" ht="29.25" customHeight="1" thickBot="1" x14ac:dyDescent="0.3">
      <c r="A3" s="162" t="s">
        <v>51</v>
      </c>
      <c r="B3" s="163"/>
      <c r="C3" s="164"/>
      <c r="D3" s="83" t="s">
        <v>49</v>
      </c>
      <c r="E3" s="103"/>
      <c r="F3" s="141" t="s">
        <v>53</v>
      </c>
      <c r="G3" s="142"/>
      <c r="H3" s="142"/>
      <c r="I3" s="103"/>
      <c r="J3" s="72" t="s">
        <v>52</v>
      </c>
    </row>
    <row r="4" spans="1:12" ht="28.5" customHeight="1" thickBot="1" x14ac:dyDescent="0.3">
      <c r="A4" s="148" t="s">
        <v>7</v>
      </c>
      <c r="B4" s="148"/>
      <c r="C4" s="148"/>
      <c r="D4" s="133" t="s">
        <v>278</v>
      </c>
      <c r="E4" s="134"/>
      <c r="F4" s="135"/>
      <c r="G4" s="84"/>
      <c r="H4" s="85" t="s">
        <v>0</v>
      </c>
      <c r="I4" s="143"/>
      <c r="J4" s="144"/>
    </row>
    <row r="5" spans="1:12" ht="15.75" customHeight="1" thickBot="1" x14ac:dyDescent="0.3">
      <c r="A5" s="86"/>
      <c r="B5" s="87"/>
      <c r="C5" s="87"/>
      <c r="D5" s="159" t="s">
        <v>41</v>
      </c>
      <c r="E5" s="159"/>
      <c r="F5" s="159"/>
      <c r="G5" s="87"/>
      <c r="H5" s="87"/>
      <c r="I5" s="87"/>
      <c r="J5" s="87"/>
    </row>
    <row r="6" spans="1:12" ht="12.75" customHeight="1" thickTop="1" x14ac:dyDescent="0.25">
      <c r="A6" s="149" t="s">
        <v>8</v>
      </c>
      <c r="B6" s="149"/>
      <c r="C6" s="150"/>
      <c r="D6" s="122"/>
      <c r="E6" s="123"/>
      <c r="F6" s="123"/>
      <c r="G6" s="123"/>
      <c r="H6" s="123"/>
      <c r="I6" s="123"/>
      <c r="J6" s="124"/>
    </row>
    <row r="7" spans="1:12" ht="12.75" customHeight="1" x14ac:dyDescent="0.25">
      <c r="A7" s="149"/>
      <c r="B7" s="149"/>
      <c r="C7" s="150"/>
      <c r="D7" s="125"/>
      <c r="E7" s="126"/>
      <c r="F7" s="126"/>
      <c r="G7" s="126"/>
      <c r="H7" s="126"/>
      <c r="I7" s="126"/>
      <c r="J7" s="127"/>
    </row>
    <row r="8" spans="1:12" ht="13.5" customHeight="1" thickBot="1" x14ac:dyDescent="0.3">
      <c r="A8" s="149"/>
      <c r="B8" s="149"/>
      <c r="C8" s="150"/>
      <c r="D8" s="128"/>
      <c r="E8" s="129"/>
      <c r="F8" s="129"/>
      <c r="G8" s="129"/>
      <c r="H8" s="129"/>
      <c r="I8" s="129"/>
      <c r="J8" s="130"/>
    </row>
    <row r="9" spans="1:12" ht="62.25" customHeight="1" thickTop="1" thickBot="1" x14ac:dyDescent="0.7">
      <c r="A9" s="155" t="s">
        <v>10</v>
      </c>
      <c r="B9" s="156"/>
      <c r="C9" s="156"/>
      <c r="D9" s="151"/>
      <c r="E9" s="151"/>
      <c r="F9" s="151"/>
      <c r="G9" s="151"/>
      <c r="H9" s="152"/>
      <c r="I9" s="145"/>
      <c r="J9" s="145"/>
    </row>
    <row r="10" spans="1:12" ht="62.25" customHeight="1" thickBot="1" x14ac:dyDescent="0.7">
      <c r="A10" s="157" t="s">
        <v>9</v>
      </c>
      <c r="B10" s="158"/>
      <c r="C10" s="158"/>
      <c r="D10" s="153"/>
      <c r="E10" s="153"/>
      <c r="F10" s="153"/>
      <c r="G10" s="153"/>
      <c r="H10" s="154"/>
      <c r="I10" s="146"/>
      <c r="J10" s="146"/>
    </row>
    <row r="11" spans="1:12" ht="13.5" thickBot="1" x14ac:dyDescent="0.3">
      <c r="A11" s="88"/>
      <c r="B11" s="88"/>
      <c r="C11" s="89"/>
      <c r="D11" s="90"/>
      <c r="E11" s="90"/>
      <c r="F11" s="90"/>
      <c r="G11" s="90"/>
      <c r="H11" s="91"/>
      <c r="I11" s="102"/>
      <c r="J11" s="102"/>
    </row>
    <row r="12" spans="1:12" ht="31.5" thickBot="1" x14ac:dyDescent="0.6">
      <c r="A12" s="92" t="s">
        <v>0</v>
      </c>
      <c r="B12" s="93" t="s">
        <v>1</v>
      </c>
      <c r="C12" s="93" t="s">
        <v>2</v>
      </c>
      <c r="D12" s="93" t="s">
        <v>5</v>
      </c>
      <c r="E12" s="93" t="s">
        <v>4</v>
      </c>
      <c r="F12" s="93" t="s">
        <v>44</v>
      </c>
      <c r="G12" s="93" t="s">
        <v>3</v>
      </c>
      <c r="H12" s="93" t="s">
        <v>45</v>
      </c>
      <c r="I12" s="94" t="s">
        <v>19</v>
      </c>
      <c r="J12" s="95" t="s">
        <v>11</v>
      </c>
    </row>
    <row r="13" spans="1:12" x14ac:dyDescent="0.25">
      <c r="A13" s="104"/>
      <c r="B13" s="105"/>
      <c r="C13" s="105"/>
      <c r="D13" s="105"/>
      <c r="E13" s="105"/>
      <c r="F13" s="105"/>
      <c r="G13" s="117"/>
      <c r="H13" s="67" t="str">
        <f>IF(G13="","",1)</f>
        <v/>
      </c>
      <c r="I13" s="96" t="s">
        <v>420</v>
      </c>
      <c r="J13" s="97">
        <f>SUMIF($E$13:$E$499,I13,$G$13:$G$499)+'1st HOTEL'!E97</f>
        <v>0</v>
      </c>
    </row>
    <row r="14" spans="1:12" x14ac:dyDescent="0.25">
      <c r="A14" s="104"/>
      <c r="B14" s="105"/>
      <c r="C14" s="105"/>
      <c r="D14" s="105"/>
      <c r="E14" s="105"/>
      <c r="F14" s="105"/>
      <c r="G14" s="117"/>
      <c r="H14" s="67" t="str">
        <f>IF(G14="","",2)</f>
        <v/>
      </c>
      <c r="I14" s="96" t="s">
        <v>421</v>
      </c>
      <c r="J14" s="97">
        <f>SUMIF($E$13:$E$499,I14,$G$13:$G$499)+'1st HOTEL'!E98+MILEAGE!F42</f>
        <v>0</v>
      </c>
    </row>
    <row r="15" spans="1:12" x14ac:dyDescent="0.25">
      <c r="A15" s="104"/>
      <c r="B15" s="105"/>
      <c r="C15" s="105"/>
      <c r="D15" s="105"/>
      <c r="E15" s="105"/>
      <c r="F15" s="105"/>
      <c r="G15" s="106"/>
      <c r="H15" s="67" t="str">
        <f>IF(G15="","",3)</f>
        <v/>
      </c>
      <c r="I15" s="96" t="s">
        <v>422</v>
      </c>
      <c r="J15" s="97">
        <f>SUMIF($E$13:$E$499,I15,$G$13:$G$499)+'1st HOTEL'!E99</f>
        <v>0</v>
      </c>
    </row>
    <row r="16" spans="1:12" x14ac:dyDescent="0.25">
      <c r="A16" s="104"/>
      <c r="B16" s="105"/>
      <c r="C16" s="105"/>
      <c r="D16" s="105"/>
      <c r="E16" s="105"/>
      <c r="F16" s="105"/>
      <c r="G16" s="106"/>
      <c r="H16" s="67" t="str">
        <f>IF(G16="","",4)</f>
        <v/>
      </c>
      <c r="I16" s="96" t="s">
        <v>423</v>
      </c>
      <c r="J16" s="97">
        <f>SUMIF($E$13:$E$499,I16,$G$13:$G$499)+'1st HOTEL'!E100</f>
        <v>0</v>
      </c>
    </row>
    <row r="17" spans="1:10" x14ac:dyDescent="0.25">
      <c r="A17" s="104"/>
      <c r="B17" s="105"/>
      <c r="C17" s="105"/>
      <c r="D17" s="105"/>
      <c r="E17" s="105"/>
      <c r="F17" s="105"/>
      <c r="G17" s="106"/>
      <c r="H17" s="67" t="str">
        <f>IF(G17="","",5)</f>
        <v/>
      </c>
      <c r="I17" s="96" t="s">
        <v>424</v>
      </c>
      <c r="J17" s="97">
        <f>SUMIF($E$13:$E$499,I17,$G$13:$G$499)+'1st HOTEL'!E101</f>
        <v>0</v>
      </c>
    </row>
    <row r="18" spans="1:10" x14ac:dyDescent="0.25">
      <c r="A18" s="104"/>
      <c r="B18" s="105"/>
      <c r="C18" s="105"/>
      <c r="D18" s="105"/>
      <c r="E18" s="105"/>
      <c r="F18" s="105"/>
      <c r="G18" s="106"/>
      <c r="H18" s="67" t="str">
        <f>IF(G18="","",6)</f>
        <v/>
      </c>
      <c r="I18" s="96" t="s">
        <v>425</v>
      </c>
      <c r="J18" s="97">
        <f>SUMIF($E$13:$E$499,I18,$G$13:$G$499)+'1st HOTEL'!E102</f>
        <v>0</v>
      </c>
    </row>
    <row r="19" spans="1:10" x14ac:dyDescent="0.25">
      <c r="A19" s="104"/>
      <c r="B19" s="105"/>
      <c r="C19" s="105"/>
      <c r="D19" s="105"/>
      <c r="E19" s="105"/>
      <c r="F19" s="105"/>
      <c r="G19" s="106"/>
      <c r="H19" s="67" t="str">
        <f>IF(G19="","",7)</f>
        <v/>
      </c>
      <c r="I19" s="96" t="s">
        <v>426</v>
      </c>
      <c r="J19" s="97">
        <f>SUMIF($E$13:$E$499,I19,$G$13:$G$499)+'1st HOTEL'!E103</f>
        <v>0</v>
      </c>
    </row>
    <row r="20" spans="1:10" x14ac:dyDescent="0.25">
      <c r="A20" s="104"/>
      <c r="B20" s="105"/>
      <c r="C20" s="105"/>
      <c r="D20" s="105"/>
      <c r="E20" s="105"/>
      <c r="F20" s="105"/>
      <c r="G20" s="106"/>
      <c r="H20" s="67" t="str">
        <f>IF(G20="","",8)</f>
        <v/>
      </c>
      <c r="I20" s="96" t="s">
        <v>427</v>
      </c>
      <c r="J20" s="97">
        <f>SUMIF($E$13:$E$499,I20,$G$13:$G$499)+'1st HOTEL'!E104</f>
        <v>0</v>
      </c>
    </row>
    <row r="21" spans="1:10" x14ac:dyDescent="0.25">
      <c r="A21" s="104"/>
      <c r="B21" s="105"/>
      <c r="C21" s="105"/>
      <c r="D21" s="105"/>
      <c r="E21" s="105"/>
      <c r="F21" s="105"/>
      <c r="G21" s="106"/>
      <c r="H21" s="67" t="str">
        <f>IF(G21="","",9)</f>
        <v/>
      </c>
      <c r="I21" s="96" t="s">
        <v>428</v>
      </c>
      <c r="J21" s="97">
        <f>SUMIF($E$13:$E$499,I21,$G$13:$G$499)+'1st HOTEL'!E105</f>
        <v>0</v>
      </c>
    </row>
    <row r="22" spans="1:10" x14ac:dyDescent="0.25">
      <c r="A22" s="104"/>
      <c r="B22" s="105"/>
      <c r="C22" s="105"/>
      <c r="D22" s="105"/>
      <c r="E22" s="105"/>
      <c r="F22" s="105"/>
      <c r="G22" s="117"/>
      <c r="H22" s="67" t="str">
        <f>IF(G22="","",10)</f>
        <v/>
      </c>
      <c r="I22" s="96" t="s">
        <v>429</v>
      </c>
      <c r="J22" s="97">
        <f>SUMIF($E$13:$E$499,I22,$G$13:$G$499)+'1st HOTEL'!E106</f>
        <v>0</v>
      </c>
    </row>
    <row r="23" spans="1:10" x14ac:dyDescent="0.25">
      <c r="A23" s="104"/>
      <c r="B23" s="105"/>
      <c r="C23" s="105"/>
      <c r="D23" s="105"/>
      <c r="E23" s="105"/>
      <c r="F23" s="105"/>
      <c r="G23" s="106"/>
      <c r="H23" s="67" t="str">
        <f>IF(G23="","",11)</f>
        <v/>
      </c>
      <c r="I23" s="96" t="s">
        <v>430</v>
      </c>
      <c r="J23" s="97">
        <f>SUMIF($E$13:$E$499,I23,$G$13:$G$499)+'1st HOTEL'!E107</f>
        <v>0</v>
      </c>
    </row>
    <row r="24" spans="1:10" x14ac:dyDescent="0.25">
      <c r="A24" s="104"/>
      <c r="B24" s="105"/>
      <c r="C24" s="105"/>
      <c r="D24" s="105"/>
      <c r="E24" s="105"/>
      <c r="F24" s="105"/>
      <c r="G24" s="106"/>
      <c r="H24" s="67" t="str">
        <f>IF(G24="","",12)</f>
        <v/>
      </c>
      <c r="I24" s="96" t="s">
        <v>431</v>
      </c>
      <c r="J24" s="97">
        <f>SUMIF($E$13:$E$499,I24,$G$13:$G$499)+'1st HOTEL'!E108</f>
        <v>0</v>
      </c>
    </row>
    <row r="25" spans="1:10" x14ac:dyDescent="0.25">
      <c r="A25" s="104"/>
      <c r="B25" s="105"/>
      <c r="C25" s="105"/>
      <c r="D25" s="105"/>
      <c r="E25" s="105"/>
      <c r="F25" s="105"/>
      <c r="G25" s="106"/>
      <c r="H25" s="67" t="str">
        <f>IF(G25="","",13)</f>
        <v/>
      </c>
      <c r="I25" s="96" t="s">
        <v>432</v>
      </c>
      <c r="J25" s="97">
        <f>SUMIF($E$13:$E$499,I25,$G$13:$G$499)+'1st HOTEL'!E109</f>
        <v>0</v>
      </c>
    </row>
    <row r="26" spans="1:10" x14ac:dyDescent="0.25">
      <c r="A26" s="104"/>
      <c r="B26" s="105"/>
      <c r="C26" s="105"/>
      <c r="D26" s="105"/>
      <c r="E26" s="105"/>
      <c r="F26" s="105"/>
      <c r="G26" s="106"/>
      <c r="H26" s="67" t="str">
        <f>IF(G26="","",14)</f>
        <v/>
      </c>
      <c r="I26" s="96" t="s">
        <v>433</v>
      </c>
      <c r="J26" s="97">
        <f>SUMIF($E$13:$E$499,I26,$G$13:$G$499)+'1st HOTEL'!E110</f>
        <v>0</v>
      </c>
    </row>
    <row r="27" spans="1:10" ht="13.5" thickBot="1" x14ac:dyDescent="0.3">
      <c r="A27" s="104"/>
      <c r="B27" s="105"/>
      <c r="C27" s="105"/>
      <c r="D27" s="105"/>
      <c r="E27" s="105"/>
      <c r="F27" s="105"/>
      <c r="G27" s="106"/>
      <c r="H27" s="67" t="str">
        <f>IF(G27="","",15)</f>
        <v/>
      </c>
      <c r="I27" s="98" t="s">
        <v>43</v>
      </c>
      <c r="J27" s="99">
        <f>SUMIF($E$13:$E$499,I27,$G$13:$G$499)+'1st HOTEL'!E111</f>
        <v>0</v>
      </c>
    </row>
    <row r="28" spans="1:10" ht="13.5" thickTop="1" x14ac:dyDescent="0.25">
      <c r="A28" s="104"/>
      <c r="B28" s="105"/>
      <c r="C28" s="105"/>
      <c r="D28" s="105"/>
      <c r="E28" s="105"/>
      <c r="F28" s="105"/>
      <c r="G28" s="106"/>
      <c r="H28" s="67" t="str">
        <f>IF(G28="","",16)</f>
        <v/>
      </c>
      <c r="I28" s="131" t="s">
        <v>12</v>
      </c>
      <c r="J28" s="120">
        <f>SUM(J13:J27)</f>
        <v>0</v>
      </c>
    </row>
    <row r="29" spans="1:10" ht="13.5" thickBot="1" x14ac:dyDescent="0.3">
      <c r="A29" s="104"/>
      <c r="B29" s="105"/>
      <c r="C29" s="105"/>
      <c r="D29" s="105"/>
      <c r="E29" s="105"/>
      <c r="F29" s="105"/>
      <c r="G29" s="106"/>
      <c r="H29" s="67" t="str">
        <f>IF(G29="","",17)</f>
        <v/>
      </c>
      <c r="I29" s="132"/>
      <c r="J29" s="121"/>
    </row>
    <row r="30" spans="1:10" ht="13.5" thickBot="1" x14ac:dyDescent="0.3">
      <c r="A30" s="104"/>
      <c r="B30" s="105"/>
      <c r="C30" s="105"/>
      <c r="D30" s="105"/>
      <c r="E30" s="105"/>
      <c r="F30" s="105"/>
      <c r="G30" s="106"/>
      <c r="H30" s="67" t="str">
        <f>IF(G30="","",18)</f>
        <v/>
      </c>
      <c r="I30" s="100"/>
      <c r="J30" s="101">
        <f>J28-G502-MILEAGE!F42-'1st HOTEL'!E113</f>
        <v>0</v>
      </c>
    </row>
    <row r="31" spans="1:10" x14ac:dyDescent="0.25">
      <c r="A31" s="104"/>
      <c r="B31" s="105"/>
      <c r="C31" s="105"/>
      <c r="D31" s="105"/>
      <c r="E31" s="105"/>
      <c r="F31" s="105"/>
      <c r="G31" s="106"/>
      <c r="H31" s="67" t="str">
        <f>IF(G31="","",19)</f>
        <v/>
      </c>
      <c r="I31" s="166" t="s">
        <v>46</v>
      </c>
      <c r="J31" s="167"/>
    </row>
    <row r="32" spans="1:10" ht="13.5" thickBot="1" x14ac:dyDescent="0.3">
      <c r="A32" s="104"/>
      <c r="B32" s="105"/>
      <c r="C32" s="105"/>
      <c r="D32" s="105"/>
      <c r="E32" s="105"/>
      <c r="F32" s="105"/>
      <c r="G32" s="106"/>
      <c r="H32" s="67" t="str">
        <f>IF(G32="","",20)</f>
        <v/>
      </c>
      <c r="I32" s="166"/>
      <c r="J32" s="167"/>
    </row>
    <row r="33" spans="1:13" ht="13.5" thickBot="1" x14ac:dyDescent="0.3">
      <c r="A33" s="104"/>
      <c r="B33" s="105"/>
      <c r="C33" s="105"/>
      <c r="D33" s="105"/>
      <c r="E33" s="105"/>
      <c r="F33" s="105"/>
      <c r="G33" s="106"/>
      <c r="H33" s="67" t="str">
        <f>IF(G33="","",21)</f>
        <v/>
      </c>
      <c r="I33" s="100"/>
      <c r="J33" s="101"/>
    </row>
    <row r="34" spans="1:13" x14ac:dyDescent="0.25">
      <c r="A34" s="104"/>
      <c r="B34" s="105"/>
      <c r="C34" s="105"/>
      <c r="D34" s="105"/>
      <c r="E34" s="105"/>
      <c r="F34" s="105"/>
      <c r="G34" s="106"/>
      <c r="H34" s="67" t="str">
        <f>IF(G34="","",22)</f>
        <v/>
      </c>
      <c r="I34" s="168" t="s">
        <v>47</v>
      </c>
      <c r="J34" s="170">
        <f>J28+J31</f>
        <v>0</v>
      </c>
    </row>
    <row r="35" spans="1:13" ht="13.5" thickBot="1" x14ac:dyDescent="0.3">
      <c r="A35" s="104"/>
      <c r="B35" s="105"/>
      <c r="C35" s="105"/>
      <c r="D35" s="105"/>
      <c r="E35" s="105"/>
      <c r="F35" s="105"/>
      <c r="G35" s="106"/>
      <c r="H35" s="67" t="str">
        <f>IF(G35="","",23)</f>
        <v/>
      </c>
      <c r="I35" s="169"/>
      <c r="J35" s="171"/>
    </row>
    <row r="36" spans="1:13" ht="18.75" customHeight="1" x14ac:dyDescent="0.25">
      <c r="A36" s="104"/>
      <c r="B36" s="105"/>
      <c r="C36" s="105"/>
      <c r="D36" s="105"/>
      <c r="E36" s="105"/>
      <c r="F36" s="105"/>
      <c r="G36" s="106"/>
      <c r="H36" s="67" t="str">
        <f>IF(G36="","",24)</f>
        <v/>
      </c>
      <c r="I36" s="172" t="s">
        <v>277</v>
      </c>
      <c r="J36" s="172"/>
      <c r="M36" s="2" t="s">
        <v>267</v>
      </c>
    </row>
    <row r="37" spans="1:13" ht="18.75" customHeight="1" x14ac:dyDescent="0.25">
      <c r="A37" s="104"/>
      <c r="B37" s="105"/>
      <c r="C37" s="105"/>
      <c r="D37" s="105"/>
      <c r="E37" s="105"/>
      <c r="F37" s="105"/>
      <c r="G37" s="106"/>
      <c r="H37" s="67" t="str">
        <f>IF(G37="","",25)</f>
        <v/>
      </c>
      <c r="I37" s="172"/>
      <c r="J37" s="172"/>
    </row>
    <row r="38" spans="1:13" ht="21" x14ac:dyDescent="0.25">
      <c r="A38" s="104"/>
      <c r="B38" s="105"/>
      <c r="C38" s="105"/>
      <c r="D38" s="105"/>
      <c r="E38" s="105"/>
      <c r="F38" s="105"/>
      <c r="G38" s="106"/>
      <c r="H38" s="67" t="str">
        <f>IF(G38="","",26)</f>
        <v/>
      </c>
      <c r="I38" s="70" t="e">
        <f>IF(J34&gt;K38,"**Monthly Allowance","")</f>
        <v>#N/A</v>
      </c>
      <c r="J38" s="115" t="e">
        <f>IF(J34&gt;K38,K38,"")</f>
        <v>#N/A</v>
      </c>
      <c r="K38" s="114" t="e">
        <f>VLOOKUP(D1,'ALL OSSN VENDORS'!A:H,11,FALSE)</f>
        <v>#N/A</v>
      </c>
    </row>
    <row r="39" spans="1:13" ht="28.5" x14ac:dyDescent="0.25">
      <c r="A39" s="104"/>
      <c r="B39" s="105"/>
      <c r="C39" s="105"/>
      <c r="D39" s="105"/>
      <c r="E39" s="105"/>
      <c r="F39" s="105"/>
      <c r="G39" s="106"/>
      <c r="H39" s="67" t="str">
        <f>IF(G39="","",27)</f>
        <v/>
      </c>
      <c r="I39" s="165" t="e">
        <f>IF(J34&gt;K38,"**NEEDS PRE-APPROVAL BY GARY FEE","")</f>
        <v>#N/A</v>
      </c>
      <c r="J39" s="165"/>
    </row>
    <row r="40" spans="1:13" x14ac:dyDescent="0.25">
      <c r="A40" s="104"/>
      <c r="B40" s="105"/>
      <c r="C40" s="105"/>
      <c r="D40" s="105"/>
      <c r="E40" s="105"/>
      <c r="F40" s="105"/>
      <c r="G40" s="106"/>
      <c r="H40" s="67" t="str">
        <f>IF(G40="","",28)</f>
        <v/>
      </c>
      <c r="I40" s="116" t="str">
        <f>IF(MILEAGE!F42&gt;0,"Mileage Sheet"," ")</f>
        <v xml:space="preserve"> </v>
      </c>
      <c r="J40" s="116"/>
    </row>
    <row r="41" spans="1:13" x14ac:dyDescent="0.25">
      <c r="A41" s="104"/>
      <c r="B41" s="105"/>
      <c r="C41" s="105"/>
      <c r="D41" s="105"/>
      <c r="E41" s="105"/>
      <c r="F41" s="105"/>
      <c r="G41" s="106"/>
      <c r="H41" s="67" t="str">
        <f>IF(G41="","",29)</f>
        <v/>
      </c>
      <c r="I41" s="116" t="str">
        <f>IF('1st HOTEL'!G113&gt;0,"1st Hotel Sheet"," ")</f>
        <v xml:space="preserve"> </v>
      </c>
      <c r="J41" s="116"/>
    </row>
    <row r="42" spans="1:13" x14ac:dyDescent="0.25">
      <c r="A42" s="104"/>
      <c r="B42" s="105"/>
      <c r="C42" s="105"/>
      <c r="D42" s="105"/>
      <c r="E42" s="105"/>
      <c r="F42" s="105"/>
      <c r="G42" s="106"/>
      <c r="H42" s="67" t="str">
        <f>IF(G42="","",30)</f>
        <v/>
      </c>
      <c r="I42" s="69" t="str">
        <f>IF('2nd HOTEL'!G113&gt;0,"2nd Hotel Sheet"," ")</f>
        <v xml:space="preserve"> </v>
      </c>
      <c r="J42" s="69"/>
    </row>
    <row r="43" spans="1:13" x14ac:dyDescent="0.25">
      <c r="A43" s="104"/>
      <c r="B43" s="105"/>
      <c r="C43" s="105"/>
      <c r="D43" s="105"/>
      <c r="E43" s="105"/>
      <c r="F43" s="105"/>
      <c r="G43" s="106"/>
      <c r="H43" s="67" t="str">
        <f>IF(G42="","",31)</f>
        <v/>
      </c>
      <c r="I43" s="2" t="str">
        <f>IF('3rd HOTEL'!G113&gt;0,"3rd Hotel Sheet"," ")</f>
        <v xml:space="preserve"> </v>
      </c>
    </row>
    <row r="44" spans="1:13" x14ac:dyDescent="0.25">
      <c r="A44" s="104"/>
      <c r="B44" s="105"/>
      <c r="C44" s="105"/>
      <c r="D44" s="105"/>
      <c r="E44" s="105"/>
      <c r="F44" s="105"/>
      <c r="G44" s="106"/>
      <c r="H44" s="67" t="str">
        <f>IF(G43="","",32)</f>
        <v/>
      </c>
      <c r="I44" s="2" t="str">
        <f>IF('4th HOTEL'!G113&gt;0,"4th Hotel Sheet"," ")</f>
        <v xml:space="preserve"> </v>
      </c>
    </row>
    <row r="45" spans="1:13" x14ac:dyDescent="0.25">
      <c r="A45" s="104"/>
      <c r="B45" s="105"/>
      <c r="C45" s="105"/>
      <c r="D45" s="105"/>
      <c r="E45" s="105"/>
      <c r="F45" s="105"/>
      <c r="G45" s="106"/>
      <c r="H45" s="67" t="str">
        <f>IF(G44="","",33)</f>
        <v/>
      </c>
      <c r="I45" s="2" t="str">
        <f>IF('5th HOTEL'!G113&gt;0,"5th Hotel Sheet"," ")</f>
        <v xml:space="preserve"> </v>
      </c>
    </row>
    <row r="46" spans="1:13" x14ac:dyDescent="0.25">
      <c r="A46" s="104"/>
      <c r="B46" s="105"/>
      <c r="C46" s="105"/>
      <c r="D46" s="105"/>
      <c r="E46" s="105"/>
      <c r="F46" s="105"/>
      <c r="G46" s="106"/>
      <c r="H46" s="67" t="str">
        <f>IF(G45="","",34)</f>
        <v/>
      </c>
    </row>
    <row r="47" spans="1:13" x14ac:dyDescent="0.25">
      <c r="A47" s="104"/>
      <c r="B47" s="105"/>
      <c r="C47" s="105"/>
      <c r="D47" s="105"/>
      <c r="E47" s="105"/>
      <c r="F47" s="105"/>
      <c r="G47" s="106"/>
      <c r="H47" s="67" t="str">
        <f>IF(G46="","",35)</f>
        <v/>
      </c>
    </row>
    <row r="48" spans="1:13" x14ac:dyDescent="0.25">
      <c r="A48" s="104"/>
      <c r="B48" s="105"/>
      <c r="C48" s="105"/>
      <c r="D48" s="105"/>
      <c r="E48" s="105"/>
      <c r="F48" s="105"/>
      <c r="G48" s="106"/>
      <c r="H48" s="67" t="str">
        <f>IF(G47="","",36)</f>
        <v/>
      </c>
    </row>
    <row r="49" spans="1:8" x14ac:dyDescent="0.25">
      <c r="A49" s="104"/>
      <c r="B49" s="105"/>
      <c r="C49" s="105"/>
      <c r="D49" s="105"/>
      <c r="E49" s="105"/>
      <c r="F49" s="105"/>
      <c r="G49" s="106"/>
      <c r="H49" s="67" t="str">
        <f>IF(G48="","",37)</f>
        <v/>
      </c>
    </row>
    <row r="50" spans="1:8" x14ac:dyDescent="0.25">
      <c r="A50" s="104"/>
      <c r="B50" s="105"/>
      <c r="C50" s="105"/>
      <c r="D50" s="105"/>
      <c r="E50" s="105"/>
      <c r="F50" s="105"/>
      <c r="G50" s="106"/>
      <c r="H50" s="67" t="str">
        <f>IF(G49="","",38)</f>
        <v/>
      </c>
    </row>
    <row r="51" spans="1:8" x14ac:dyDescent="0.25">
      <c r="A51" s="104"/>
      <c r="B51" s="105"/>
      <c r="C51" s="105"/>
      <c r="D51" s="105"/>
      <c r="E51" s="105"/>
      <c r="F51" s="105"/>
      <c r="G51" s="106"/>
      <c r="H51" s="67" t="str">
        <f>IF(G50="","",39)</f>
        <v/>
      </c>
    </row>
    <row r="52" spans="1:8" x14ac:dyDescent="0.25">
      <c r="A52" s="104"/>
      <c r="B52" s="105"/>
      <c r="C52" s="105"/>
      <c r="D52" s="105"/>
      <c r="E52" s="105"/>
      <c r="F52" s="105"/>
      <c r="G52" s="106"/>
      <c r="H52" s="67" t="str">
        <f>IF(G51="","",40)</f>
        <v/>
      </c>
    </row>
    <row r="53" spans="1:8" x14ac:dyDescent="0.25">
      <c r="A53" s="104"/>
      <c r="B53" s="105"/>
      <c r="C53" s="105"/>
      <c r="D53" s="105"/>
      <c r="E53" s="105"/>
      <c r="F53" s="105"/>
      <c r="G53" s="106"/>
      <c r="H53" s="67" t="str">
        <f>IF(G52="","",41)</f>
        <v/>
      </c>
    </row>
    <row r="54" spans="1:8" x14ac:dyDescent="0.25">
      <c r="A54" s="104"/>
      <c r="B54" s="105"/>
      <c r="C54" s="105"/>
      <c r="D54" s="105"/>
      <c r="E54" s="105"/>
      <c r="F54" s="105"/>
      <c r="G54" s="106"/>
      <c r="H54" s="67" t="str">
        <f>IF(G53="","",42)</f>
        <v/>
      </c>
    </row>
    <row r="55" spans="1:8" x14ac:dyDescent="0.25">
      <c r="A55" s="104"/>
      <c r="B55" s="105"/>
      <c r="C55" s="105"/>
      <c r="D55" s="105"/>
      <c r="E55" s="105"/>
      <c r="F55" s="105"/>
      <c r="G55" s="106"/>
      <c r="H55" s="67" t="str">
        <f>IF(G54="","",43)</f>
        <v/>
      </c>
    </row>
    <row r="56" spans="1:8" x14ac:dyDescent="0.25">
      <c r="A56" s="104"/>
      <c r="B56" s="105"/>
      <c r="C56" s="105"/>
      <c r="D56" s="105"/>
      <c r="E56" s="105"/>
      <c r="F56" s="105"/>
      <c r="G56" s="106"/>
      <c r="H56" s="67" t="str">
        <f>IF(G55="","",44)</f>
        <v/>
      </c>
    </row>
    <row r="57" spans="1:8" x14ac:dyDescent="0.25">
      <c r="A57" s="104"/>
      <c r="B57" s="105"/>
      <c r="C57" s="105"/>
      <c r="D57" s="105"/>
      <c r="E57" s="105"/>
      <c r="F57" s="105"/>
      <c r="G57" s="106"/>
      <c r="H57" s="67" t="str">
        <f>IF(G56="","",45)</f>
        <v/>
      </c>
    </row>
    <row r="58" spans="1:8" x14ac:dyDescent="0.25">
      <c r="A58" s="104"/>
      <c r="B58" s="105"/>
      <c r="C58" s="105"/>
      <c r="D58" s="105"/>
      <c r="E58" s="105"/>
      <c r="F58" s="105"/>
      <c r="G58" s="106"/>
      <c r="H58" s="67" t="str">
        <f>IF(G57="","",46)</f>
        <v/>
      </c>
    </row>
    <row r="59" spans="1:8" x14ac:dyDescent="0.25">
      <c r="A59" s="104"/>
      <c r="B59" s="105"/>
      <c r="C59" s="105"/>
      <c r="D59" s="105"/>
      <c r="E59" s="105"/>
      <c r="F59" s="105"/>
      <c r="G59" s="106"/>
      <c r="H59" s="67" t="str">
        <f>IF(G58="","",47)</f>
        <v/>
      </c>
    </row>
    <row r="60" spans="1:8" x14ac:dyDescent="0.25">
      <c r="A60" s="104"/>
      <c r="B60" s="105"/>
      <c r="C60" s="105"/>
      <c r="D60" s="105"/>
      <c r="E60" s="105"/>
      <c r="F60" s="105"/>
      <c r="G60" s="106"/>
      <c r="H60" s="67" t="str">
        <f>IF(G59="","",48)</f>
        <v/>
      </c>
    </row>
    <row r="61" spans="1:8" x14ac:dyDescent="0.25">
      <c r="A61" s="104"/>
      <c r="B61" s="105"/>
      <c r="C61" s="105"/>
      <c r="D61" s="105"/>
      <c r="E61" s="105"/>
      <c r="F61" s="105"/>
      <c r="G61" s="106"/>
      <c r="H61" s="67" t="str">
        <f>IF(G60="","",49)</f>
        <v/>
      </c>
    </row>
    <row r="62" spans="1:8" x14ac:dyDescent="0.25">
      <c r="G62" s="4"/>
      <c r="H62" s="68"/>
    </row>
    <row r="63" spans="1:8" x14ac:dyDescent="0.25">
      <c r="G63" s="4"/>
      <c r="H63" s="68"/>
    </row>
    <row r="64" spans="1:8" x14ac:dyDescent="0.25">
      <c r="G64" s="4"/>
    </row>
    <row r="65" spans="7:7" x14ac:dyDescent="0.25">
      <c r="G65" s="4"/>
    </row>
    <row r="66" spans="7:7" x14ac:dyDescent="0.25">
      <c r="G66" s="4"/>
    </row>
    <row r="67" spans="7:7" x14ac:dyDescent="0.25">
      <c r="G67" s="4"/>
    </row>
    <row r="68" spans="7:7" x14ac:dyDescent="0.25">
      <c r="G68" s="4"/>
    </row>
    <row r="69" spans="7:7" x14ac:dyDescent="0.25">
      <c r="G69" s="4"/>
    </row>
    <row r="70" spans="7:7" x14ac:dyDescent="0.25">
      <c r="G70" s="4"/>
    </row>
    <row r="71" spans="7:7" x14ac:dyDescent="0.25">
      <c r="G71" s="4"/>
    </row>
    <row r="72" spans="7:7" x14ac:dyDescent="0.25">
      <c r="G72" s="4"/>
    </row>
    <row r="73" spans="7:7" x14ac:dyDescent="0.25">
      <c r="G73" s="4"/>
    </row>
    <row r="74" spans="7:7" x14ac:dyDescent="0.25">
      <c r="G74" s="4"/>
    </row>
    <row r="75" spans="7:7" x14ac:dyDescent="0.25">
      <c r="G75" s="4"/>
    </row>
    <row r="76" spans="7:7" x14ac:dyDescent="0.25">
      <c r="G76" s="4"/>
    </row>
    <row r="77" spans="7:7" x14ac:dyDescent="0.25">
      <c r="G77" s="4"/>
    </row>
    <row r="78" spans="7:7" x14ac:dyDescent="0.25">
      <c r="G78" s="4"/>
    </row>
    <row r="79" spans="7:7" x14ac:dyDescent="0.25">
      <c r="G79" s="4"/>
    </row>
    <row r="80" spans="7:7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  <row r="147" spans="7:7" x14ac:dyDescent="0.25">
      <c r="G147" s="4"/>
    </row>
    <row r="148" spans="7:7" x14ac:dyDescent="0.25">
      <c r="G148" s="4"/>
    </row>
    <row r="149" spans="7:7" x14ac:dyDescent="0.25">
      <c r="G149" s="4"/>
    </row>
    <row r="150" spans="7:7" x14ac:dyDescent="0.25">
      <c r="G150" s="4"/>
    </row>
    <row r="151" spans="7:7" x14ac:dyDescent="0.25">
      <c r="G151" s="4"/>
    </row>
    <row r="152" spans="7:7" x14ac:dyDescent="0.25">
      <c r="G152" s="4"/>
    </row>
    <row r="153" spans="7:7" x14ac:dyDescent="0.25">
      <c r="G153" s="4"/>
    </row>
    <row r="154" spans="7:7" x14ac:dyDescent="0.25">
      <c r="G154" s="4"/>
    </row>
    <row r="155" spans="7:7" x14ac:dyDescent="0.25">
      <c r="G155" s="4"/>
    </row>
    <row r="156" spans="7:7" x14ac:dyDescent="0.25">
      <c r="G156" s="4"/>
    </row>
    <row r="157" spans="7:7" x14ac:dyDescent="0.25">
      <c r="G157" s="4"/>
    </row>
    <row r="158" spans="7:7" x14ac:dyDescent="0.25">
      <c r="G158" s="4"/>
    </row>
    <row r="159" spans="7:7" x14ac:dyDescent="0.25">
      <c r="G159" s="4"/>
    </row>
    <row r="160" spans="7:7" x14ac:dyDescent="0.25">
      <c r="G160" s="4"/>
    </row>
    <row r="161" spans="7:7" x14ac:dyDescent="0.25">
      <c r="G161" s="4"/>
    </row>
    <row r="162" spans="7:7" x14ac:dyDescent="0.25">
      <c r="G162" s="4"/>
    </row>
    <row r="163" spans="7:7" x14ac:dyDescent="0.25">
      <c r="G163" s="4"/>
    </row>
    <row r="164" spans="7:7" x14ac:dyDescent="0.25">
      <c r="G164" s="4"/>
    </row>
    <row r="165" spans="7:7" x14ac:dyDescent="0.25">
      <c r="G165" s="4"/>
    </row>
    <row r="166" spans="7:7" x14ac:dyDescent="0.25">
      <c r="G166" s="4"/>
    </row>
    <row r="167" spans="7:7" x14ac:dyDescent="0.25">
      <c r="G167" s="4"/>
    </row>
    <row r="168" spans="7:7" x14ac:dyDescent="0.25">
      <c r="G168" s="4"/>
    </row>
    <row r="169" spans="7:7" x14ac:dyDescent="0.25">
      <c r="G169" s="4"/>
    </row>
    <row r="170" spans="7:7" x14ac:dyDescent="0.25">
      <c r="G170" s="4"/>
    </row>
    <row r="171" spans="7:7" x14ac:dyDescent="0.25">
      <c r="G171" s="4"/>
    </row>
    <row r="172" spans="7:7" x14ac:dyDescent="0.25">
      <c r="G172" s="4"/>
    </row>
    <row r="173" spans="7:7" x14ac:dyDescent="0.25">
      <c r="G173" s="4"/>
    </row>
    <row r="174" spans="7:7" x14ac:dyDescent="0.25">
      <c r="G174" s="4"/>
    </row>
    <row r="175" spans="7:7" x14ac:dyDescent="0.25">
      <c r="G175" s="4"/>
    </row>
    <row r="176" spans="7:7" x14ac:dyDescent="0.25">
      <c r="G176" s="4"/>
    </row>
    <row r="177" spans="7:7" x14ac:dyDescent="0.25">
      <c r="G177" s="4"/>
    </row>
    <row r="178" spans="7:7" x14ac:dyDescent="0.25">
      <c r="G178" s="4"/>
    </row>
    <row r="179" spans="7:7" x14ac:dyDescent="0.25">
      <c r="G179" s="4"/>
    </row>
    <row r="180" spans="7:7" x14ac:dyDescent="0.25">
      <c r="G180" s="4"/>
    </row>
    <row r="181" spans="7:7" x14ac:dyDescent="0.25">
      <c r="G181" s="4"/>
    </row>
    <row r="182" spans="7:7" x14ac:dyDescent="0.25">
      <c r="G182" s="4"/>
    </row>
    <row r="183" spans="7:7" x14ac:dyDescent="0.25">
      <c r="G183" s="4"/>
    </row>
    <row r="184" spans="7:7" x14ac:dyDescent="0.25">
      <c r="G184" s="4"/>
    </row>
    <row r="185" spans="7:7" x14ac:dyDescent="0.25">
      <c r="G185" s="4"/>
    </row>
    <row r="186" spans="7:7" x14ac:dyDescent="0.25">
      <c r="G186" s="4"/>
    </row>
    <row r="187" spans="7:7" x14ac:dyDescent="0.25">
      <c r="G187" s="4"/>
    </row>
    <row r="188" spans="7:7" x14ac:dyDescent="0.25">
      <c r="G188" s="4"/>
    </row>
    <row r="189" spans="7:7" x14ac:dyDescent="0.25">
      <c r="G189" s="4"/>
    </row>
    <row r="190" spans="7:7" x14ac:dyDescent="0.25">
      <c r="G190" s="4"/>
    </row>
    <row r="191" spans="7:7" x14ac:dyDescent="0.25">
      <c r="G191" s="4"/>
    </row>
    <row r="192" spans="7:7" x14ac:dyDescent="0.25">
      <c r="G192" s="4"/>
    </row>
    <row r="193" spans="7:7" x14ac:dyDescent="0.25">
      <c r="G193" s="4"/>
    </row>
    <row r="194" spans="7:7" x14ac:dyDescent="0.25">
      <c r="G194" s="4"/>
    </row>
    <row r="195" spans="7:7" x14ac:dyDescent="0.25">
      <c r="G195" s="4"/>
    </row>
    <row r="196" spans="7:7" x14ac:dyDescent="0.25">
      <c r="G196" s="4"/>
    </row>
    <row r="197" spans="7:7" x14ac:dyDescent="0.25">
      <c r="G197" s="4"/>
    </row>
    <row r="198" spans="7:7" x14ac:dyDescent="0.25">
      <c r="G198" s="4"/>
    </row>
    <row r="199" spans="7:7" x14ac:dyDescent="0.25">
      <c r="G199" s="4"/>
    </row>
    <row r="200" spans="7:7" x14ac:dyDescent="0.25">
      <c r="G200" s="4"/>
    </row>
    <row r="201" spans="7:7" x14ac:dyDescent="0.25">
      <c r="G201" s="4"/>
    </row>
    <row r="202" spans="7:7" x14ac:dyDescent="0.25">
      <c r="G202" s="4"/>
    </row>
    <row r="203" spans="7:7" x14ac:dyDescent="0.25">
      <c r="G203" s="4"/>
    </row>
    <row r="204" spans="7:7" x14ac:dyDescent="0.25">
      <c r="G204" s="4"/>
    </row>
    <row r="205" spans="7:7" x14ac:dyDescent="0.25">
      <c r="G205" s="4"/>
    </row>
    <row r="206" spans="7:7" x14ac:dyDescent="0.25">
      <c r="G206" s="4"/>
    </row>
    <row r="207" spans="7:7" x14ac:dyDescent="0.25">
      <c r="G207" s="4"/>
    </row>
    <row r="208" spans="7:7" x14ac:dyDescent="0.25">
      <c r="G208" s="4"/>
    </row>
    <row r="209" spans="7:7" x14ac:dyDescent="0.25">
      <c r="G209" s="4"/>
    </row>
    <row r="210" spans="7:7" x14ac:dyDescent="0.25">
      <c r="G210" s="4"/>
    </row>
    <row r="211" spans="7:7" x14ac:dyDescent="0.25">
      <c r="G211" s="4"/>
    </row>
    <row r="212" spans="7:7" x14ac:dyDescent="0.25">
      <c r="G212" s="4"/>
    </row>
    <row r="213" spans="7:7" x14ac:dyDescent="0.25">
      <c r="G213" s="4"/>
    </row>
    <row r="214" spans="7:7" x14ac:dyDescent="0.25">
      <c r="G214" s="4"/>
    </row>
    <row r="215" spans="7:7" x14ac:dyDescent="0.25">
      <c r="G215" s="4"/>
    </row>
    <row r="216" spans="7:7" x14ac:dyDescent="0.25">
      <c r="G216" s="4"/>
    </row>
    <row r="217" spans="7:7" x14ac:dyDescent="0.25">
      <c r="G217" s="4"/>
    </row>
    <row r="218" spans="7:7" x14ac:dyDescent="0.25">
      <c r="G218" s="4"/>
    </row>
    <row r="219" spans="7:7" x14ac:dyDescent="0.25">
      <c r="G219" s="4"/>
    </row>
    <row r="220" spans="7:7" x14ac:dyDescent="0.25">
      <c r="G220" s="4"/>
    </row>
    <row r="221" spans="7:7" x14ac:dyDescent="0.25">
      <c r="G221" s="4"/>
    </row>
    <row r="222" spans="7:7" x14ac:dyDescent="0.25">
      <c r="G222" s="4"/>
    </row>
    <row r="223" spans="7:7" x14ac:dyDescent="0.25">
      <c r="G223" s="4"/>
    </row>
    <row r="224" spans="7:7" x14ac:dyDescent="0.25">
      <c r="G224" s="4"/>
    </row>
    <row r="225" spans="7:7" x14ac:dyDescent="0.25">
      <c r="G225" s="4"/>
    </row>
    <row r="226" spans="7:7" x14ac:dyDescent="0.25">
      <c r="G226" s="4"/>
    </row>
    <row r="227" spans="7:7" x14ac:dyDescent="0.25">
      <c r="G227" s="4"/>
    </row>
    <row r="228" spans="7:7" x14ac:dyDescent="0.25">
      <c r="G228" s="4"/>
    </row>
    <row r="229" spans="7:7" x14ac:dyDescent="0.25">
      <c r="G229" s="4"/>
    </row>
    <row r="230" spans="7:7" x14ac:dyDescent="0.25">
      <c r="G230" s="4"/>
    </row>
    <row r="231" spans="7:7" x14ac:dyDescent="0.25">
      <c r="G231" s="4"/>
    </row>
    <row r="232" spans="7:7" x14ac:dyDescent="0.25">
      <c r="G232" s="4"/>
    </row>
    <row r="233" spans="7:7" x14ac:dyDescent="0.25">
      <c r="G233" s="4"/>
    </row>
    <row r="234" spans="7:7" x14ac:dyDescent="0.25">
      <c r="G234" s="4"/>
    </row>
    <row r="235" spans="7:7" x14ac:dyDescent="0.25">
      <c r="G235" s="4"/>
    </row>
    <row r="236" spans="7:7" x14ac:dyDescent="0.25">
      <c r="G236" s="4"/>
    </row>
    <row r="237" spans="7:7" x14ac:dyDescent="0.25">
      <c r="G237" s="4"/>
    </row>
    <row r="238" spans="7:7" x14ac:dyDescent="0.25">
      <c r="G238" s="4"/>
    </row>
    <row r="239" spans="7:7" x14ac:dyDescent="0.25">
      <c r="G239" s="4"/>
    </row>
    <row r="240" spans="7:7" x14ac:dyDescent="0.25">
      <c r="G240" s="4"/>
    </row>
    <row r="241" spans="7:7" x14ac:dyDescent="0.25">
      <c r="G241" s="4"/>
    </row>
    <row r="242" spans="7:7" x14ac:dyDescent="0.25">
      <c r="G242" s="4"/>
    </row>
    <row r="243" spans="7:7" x14ac:dyDescent="0.25">
      <c r="G243" s="4"/>
    </row>
    <row r="244" spans="7:7" x14ac:dyDescent="0.25">
      <c r="G244" s="4"/>
    </row>
    <row r="245" spans="7:7" x14ac:dyDescent="0.25">
      <c r="G245" s="4"/>
    </row>
    <row r="246" spans="7:7" x14ac:dyDescent="0.25">
      <c r="G246" s="4"/>
    </row>
    <row r="247" spans="7:7" x14ac:dyDescent="0.25">
      <c r="G247" s="4"/>
    </row>
    <row r="248" spans="7:7" x14ac:dyDescent="0.25">
      <c r="G248" s="4"/>
    </row>
    <row r="249" spans="7:7" x14ac:dyDescent="0.25">
      <c r="G249" s="4"/>
    </row>
    <row r="250" spans="7:7" x14ac:dyDescent="0.25">
      <c r="G250" s="4"/>
    </row>
    <row r="251" spans="7:7" x14ac:dyDescent="0.25">
      <c r="G251" s="4"/>
    </row>
    <row r="252" spans="7:7" x14ac:dyDescent="0.25">
      <c r="G252" s="4"/>
    </row>
    <row r="253" spans="7:7" x14ac:dyDescent="0.25">
      <c r="G253" s="4"/>
    </row>
    <row r="254" spans="7:7" x14ac:dyDescent="0.25">
      <c r="G254" s="4"/>
    </row>
    <row r="255" spans="7:7" x14ac:dyDescent="0.25">
      <c r="G255" s="4"/>
    </row>
    <row r="256" spans="7:7" x14ac:dyDescent="0.25">
      <c r="G256" s="4"/>
    </row>
    <row r="257" spans="7:7" x14ac:dyDescent="0.25">
      <c r="G257" s="4"/>
    </row>
    <row r="258" spans="7:7" x14ac:dyDescent="0.25">
      <c r="G258" s="4"/>
    </row>
    <row r="259" spans="7:7" x14ac:dyDescent="0.25">
      <c r="G259" s="4"/>
    </row>
    <row r="260" spans="7:7" x14ac:dyDescent="0.25">
      <c r="G260" s="4"/>
    </row>
    <row r="261" spans="7:7" x14ac:dyDescent="0.25">
      <c r="G261" s="4"/>
    </row>
    <row r="262" spans="7:7" x14ac:dyDescent="0.25">
      <c r="G262" s="4"/>
    </row>
    <row r="263" spans="7:7" x14ac:dyDescent="0.25">
      <c r="G263" s="4"/>
    </row>
    <row r="264" spans="7:7" x14ac:dyDescent="0.25">
      <c r="G264" s="4"/>
    </row>
    <row r="265" spans="7:7" x14ac:dyDescent="0.25">
      <c r="G265" s="4"/>
    </row>
    <row r="266" spans="7:7" x14ac:dyDescent="0.25">
      <c r="G266" s="4"/>
    </row>
    <row r="267" spans="7:7" x14ac:dyDescent="0.25">
      <c r="G267" s="4"/>
    </row>
    <row r="268" spans="7:7" x14ac:dyDescent="0.25">
      <c r="G268" s="4"/>
    </row>
    <row r="269" spans="7:7" x14ac:dyDescent="0.25">
      <c r="G269" s="4"/>
    </row>
    <row r="270" spans="7:7" x14ac:dyDescent="0.25">
      <c r="G270" s="4"/>
    </row>
    <row r="271" spans="7:7" x14ac:dyDescent="0.25">
      <c r="G271" s="4"/>
    </row>
    <row r="272" spans="7:7" x14ac:dyDescent="0.25">
      <c r="G272" s="4"/>
    </row>
    <row r="273" spans="7:7" x14ac:dyDescent="0.25">
      <c r="G273" s="4"/>
    </row>
    <row r="274" spans="7:7" x14ac:dyDescent="0.25">
      <c r="G274" s="4"/>
    </row>
    <row r="275" spans="7:7" x14ac:dyDescent="0.25">
      <c r="G275" s="4"/>
    </row>
    <row r="276" spans="7:7" x14ac:dyDescent="0.25">
      <c r="G276" s="4"/>
    </row>
    <row r="277" spans="7:7" x14ac:dyDescent="0.25">
      <c r="G277" s="4"/>
    </row>
    <row r="278" spans="7:7" x14ac:dyDescent="0.25">
      <c r="G278" s="4"/>
    </row>
    <row r="279" spans="7:7" x14ac:dyDescent="0.25">
      <c r="G279" s="4"/>
    </row>
    <row r="280" spans="7:7" x14ac:dyDescent="0.25">
      <c r="G280" s="4"/>
    </row>
    <row r="281" spans="7:7" x14ac:dyDescent="0.25">
      <c r="G281" s="4"/>
    </row>
    <row r="282" spans="7:7" x14ac:dyDescent="0.25">
      <c r="G282" s="4"/>
    </row>
    <row r="283" spans="7:7" x14ac:dyDescent="0.25">
      <c r="G283" s="4"/>
    </row>
    <row r="284" spans="7:7" x14ac:dyDescent="0.25">
      <c r="G284" s="4"/>
    </row>
    <row r="285" spans="7:7" x14ac:dyDescent="0.25">
      <c r="G285" s="4"/>
    </row>
    <row r="286" spans="7:7" x14ac:dyDescent="0.25">
      <c r="G286" s="4"/>
    </row>
    <row r="287" spans="7:7" x14ac:dyDescent="0.25">
      <c r="G287" s="4"/>
    </row>
    <row r="288" spans="7:7" x14ac:dyDescent="0.25">
      <c r="G288" s="4"/>
    </row>
    <row r="289" spans="7:7" x14ac:dyDescent="0.25">
      <c r="G289" s="4"/>
    </row>
    <row r="290" spans="7:7" x14ac:dyDescent="0.25">
      <c r="G290" s="4"/>
    </row>
    <row r="291" spans="7:7" x14ac:dyDescent="0.25">
      <c r="G291" s="4"/>
    </row>
    <row r="292" spans="7:7" x14ac:dyDescent="0.25">
      <c r="G292" s="4"/>
    </row>
    <row r="293" spans="7:7" x14ac:dyDescent="0.25">
      <c r="G293" s="4"/>
    </row>
    <row r="294" spans="7:7" x14ac:dyDescent="0.25">
      <c r="G294" s="4"/>
    </row>
    <row r="295" spans="7:7" x14ac:dyDescent="0.25">
      <c r="G295" s="4"/>
    </row>
    <row r="296" spans="7:7" x14ac:dyDescent="0.25">
      <c r="G296" s="4"/>
    </row>
    <row r="297" spans="7:7" x14ac:dyDescent="0.25">
      <c r="G297" s="4"/>
    </row>
    <row r="298" spans="7:7" x14ac:dyDescent="0.25">
      <c r="G298" s="4"/>
    </row>
    <row r="299" spans="7:7" x14ac:dyDescent="0.25">
      <c r="G299" s="4"/>
    </row>
    <row r="300" spans="7:7" x14ac:dyDescent="0.25">
      <c r="G300" s="4"/>
    </row>
    <row r="301" spans="7:7" x14ac:dyDescent="0.25">
      <c r="G301" s="4"/>
    </row>
    <row r="302" spans="7:7" x14ac:dyDescent="0.25">
      <c r="G302" s="4"/>
    </row>
    <row r="303" spans="7:7" x14ac:dyDescent="0.25">
      <c r="G303" s="4"/>
    </row>
    <row r="304" spans="7:7" x14ac:dyDescent="0.25">
      <c r="G304" s="4"/>
    </row>
    <row r="305" spans="7:7" x14ac:dyDescent="0.25">
      <c r="G305" s="4"/>
    </row>
    <row r="306" spans="7:7" x14ac:dyDescent="0.25">
      <c r="G306" s="4"/>
    </row>
    <row r="307" spans="7:7" x14ac:dyDescent="0.25">
      <c r="G307" s="4"/>
    </row>
    <row r="308" spans="7:7" x14ac:dyDescent="0.25">
      <c r="G308" s="4"/>
    </row>
    <row r="309" spans="7:7" x14ac:dyDescent="0.25">
      <c r="G309" s="4"/>
    </row>
    <row r="310" spans="7:7" x14ac:dyDescent="0.25">
      <c r="G310" s="4"/>
    </row>
    <row r="311" spans="7:7" x14ac:dyDescent="0.25">
      <c r="G311" s="4"/>
    </row>
    <row r="312" spans="7:7" x14ac:dyDescent="0.25">
      <c r="G312" s="4"/>
    </row>
    <row r="313" spans="7:7" x14ac:dyDescent="0.25">
      <c r="G313" s="4"/>
    </row>
    <row r="314" spans="7:7" x14ac:dyDescent="0.25">
      <c r="G314" s="4"/>
    </row>
    <row r="315" spans="7:7" x14ac:dyDescent="0.25">
      <c r="G315" s="4"/>
    </row>
    <row r="316" spans="7:7" x14ac:dyDescent="0.25">
      <c r="G316" s="4"/>
    </row>
    <row r="317" spans="7:7" x14ac:dyDescent="0.25">
      <c r="G317" s="4"/>
    </row>
    <row r="318" spans="7:7" x14ac:dyDescent="0.25">
      <c r="G318" s="4"/>
    </row>
    <row r="319" spans="7:7" x14ac:dyDescent="0.25">
      <c r="G319" s="4"/>
    </row>
    <row r="320" spans="7:7" x14ac:dyDescent="0.25">
      <c r="G320" s="4"/>
    </row>
    <row r="321" spans="7:7" x14ac:dyDescent="0.25">
      <c r="G321" s="4"/>
    </row>
    <row r="322" spans="7:7" x14ac:dyDescent="0.25">
      <c r="G322" s="4"/>
    </row>
    <row r="323" spans="7:7" x14ac:dyDescent="0.25">
      <c r="G323" s="4"/>
    </row>
    <row r="324" spans="7:7" x14ac:dyDescent="0.25">
      <c r="G324" s="4"/>
    </row>
    <row r="325" spans="7:7" x14ac:dyDescent="0.25">
      <c r="G325" s="4"/>
    </row>
    <row r="326" spans="7:7" x14ac:dyDescent="0.25">
      <c r="G326" s="4"/>
    </row>
    <row r="327" spans="7:7" x14ac:dyDescent="0.25">
      <c r="G327" s="4"/>
    </row>
    <row r="328" spans="7:7" x14ac:dyDescent="0.25">
      <c r="G328" s="4"/>
    </row>
    <row r="329" spans="7:7" x14ac:dyDescent="0.25">
      <c r="G329" s="4"/>
    </row>
    <row r="330" spans="7:7" x14ac:dyDescent="0.25">
      <c r="G330" s="4"/>
    </row>
    <row r="331" spans="7:7" x14ac:dyDescent="0.25">
      <c r="G331" s="4"/>
    </row>
    <row r="332" spans="7:7" x14ac:dyDescent="0.25">
      <c r="G332" s="4"/>
    </row>
    <row r="333" spans="7:7" x14ac:dyDescent="0.25">
      <c r="G333" s="4"/>
    </row>
    <row r="334" spans="7:7" x14ac:dyDescent="0.25">
      <c r="G334" s="4"/>
    </row>
    <row r="335" spans="7:7" x14ac:dyDescent="0.25">
      <c r="G335" s="4"/>
    </row>
    <row r="336" spans="7:7" x14ac:dyDescent="0.25">
      <c r="G336" s="4"/>
    </row>
    <row r="337" spans="7:7" x14ac:dyDescent="0.25">
      <c r="G337" s="4"/>
    </row>
    <row r="338" spans="7:7" x14ac:dyDescent="0.25">
      <c r="G338" s="4"/>
    </row>
    <row r="339" spans="7:7" x14ac:dyDescent="0.25">
      <c r="G339" s="4"/>
    </row>
    <row r="340" spans="7:7" x14ac:dyDescent="0.25">
      <c r="G340" s="4"/>
    </row>
    <row r="341" spans="7:7" x14ac:dyDescent="0.25">
      <c r="G341" s="4"/>
    </row>
    <row r="342" spans="7:7" x14ac:dyDescent="0.25">
      <c r="G342" s="4"/>
    </row>
    <row r="343" spans="7:7" x14ac:dyDescent="0.25">
      <c r="G343" s="4"/>
    </row>
    <row r="344" spans="7:7" x14ac:dyDescent="0.25">
      <c r="G344" s="4"/>
    </row>
    <row r="345" spans="7:7" x14ac:dyDescent="0.25">
      <c r="G345" s="4"/>
    </row>
    <row r="346" spans="7:7" x14ac:dyDescent="0.25">
      <c r="G346" s="4"/>
    </row>
    <row r="347" spans="7:7" x14ac:dyDescent="0.25">
      <c r="G347" s="4"/>
    </row>
    <row r="348" spans="7:7" x14ac:dyDescent="0.25">
      <c r="G348" s="4"/>
    </row>
    <row r="349" spans="7:7" x14ac:dyDescent="0.25">
      <c r="G349" s="4"/>
    </row>
    <row r="350" spans="7:7" x14ac:dyDescent="0.25">
      <c r="G350" s="4"/>
    </row>
    <row r="351" spans="7:7" x14ac:dyDescent="0.25">
      <c r="G351" s="4"/>
    </row>
    <row r="352" spans="7:7" x14ac:dyDescent="0.25">
      <c r="G352" s="4"/>
    </row>
    <row r="353" spans="7:7" x14ac:dyDescent="0.25">
      <c r="G353" s="4"/>
    </row>
    <row r="354" spans="7:7" x14ac:dyDescent="0.25">
      <c r="G354" s="4"/>
    </row>
    <row r="355" spans="7:7" x14ac:dyDescent="0.25">
      <c r="G355" s="4"/>
    </row>
    <row r="356" spans="7:7" x14ac:dyDescent="0.25">
      <c r="G356" s="4"/>
    </row>
    <row r="357" spans="7:7" x14ac:dyDescent="0.25">
      <c r="G357" s="4"/>
    </row>
    <row r="358" spans="7:7" x14ac:dyDescent="0.25">
      <c r="G358" s="4"/>
    </row>
    <row r="359" spans="7:7" x14ac:dyDescent="0.25">
      <c r="G359" s="4"/>
    </row>
    <row r="360" spans="7:7" x14ac:dyDescent="0.25">
      <c r="G360" s="4"/>
    </row>
    <row r="361" spans="7:7" x14ac:dyDescent="0.25">
      <c r="G361" s="4"/>
    </row>
    <row r="362" spans="7:7" x14ac:dyDescent="0.25">
      <c r="G362" s="4"/>
    </row>
    <row r="363" spans="7:7" x14ac:dyDescent="0.25">
      <c r="G363" s="4"/>
    </row>
    <row r="364" spans="7:7" x14ac:dyDescent="0.25">
      <c r="G364" s="4"/>
    </row>
    <row r="365" spans="7:7" x14ac:dyDescent="0.25">
      <c r="G365" s="4"/>
    </row>
    <row r="366" spans="7:7" x14ac:dyDescent="0.25">
      <c r="G366" s="4"/>
    </row>
    <row r="367" spans="7:7" x14ac:dyDescent="0.25">
      <c r="G367" s="4"/>
    </row>
    <row r="368" spans="7:7" x14ac:dyDescent="0.25">
      <c r="G368" s="4"/>
    </row>
    <row r="369" spans="7:7" x14ac:dyDescent="0.25">
      <c r="G369" s="4"/>
    </row>
    <row r="370" spans="7:7" x14ac:dyDescent="0.25">
      <c r="G370" s="4"/>
    </row>
    <row r="371" spans="7:7" x14ac:dyDescent="0.25">
      <c r="G371" s="4"/>
    </row>
    <row r="372" spans="7:7" x14ac:dyDescent="0.25">
      <c r="G372" s="4"/>
    </row>
    <row r="373" spans="7:7" x14ac:dyDescent="0.25">
      <c r="G373" s="4"/>
    </row>
    <row r="374" spans="7:7" x14ac:dyDescent="0.25">
      <c r="G374" s="4"/>
    </row>
    <row r="375" spans="7:7" x14ac:dyDescent="0.25">
      <c r="G375" s="4"/>
    </row>
    <row r="376" spans="7:7" x14ac:dyDescent="0.25">
      <c r="G376" s="4"/>
    </row>
    <row r="377" spans="7:7" x14ac:dyDescent="0.25">
      <c r="G377" s="4"/>
    </row>
    <row r="378" spans="7:7" x14ac:dyDescent="0.25">
      <c r="G378" s="4"/>
    </row>
    <row r="379" spans="7:7" x14ac:dyDescent="0.25">
      <c r="G379" s="4"/>
    </row>
    <row r="380" spans="7:7" x14ac:dyDescent="0.25">
      <c r="G380" s="4"/>
    </row>
    <row r="381" spans="7:7" x14ac:dyDescent="0.25">
      <c r="G381" s="4"/>
    </row>
    <row r="382" spans="7:7" x14ac:dyDescent="0.25">
      <c r="G382" s="4"/>
    </row>
    <row r="383" spans="7:7" x14ac:dyDescent="0.25">
      <c r="G383" s="4"/>
    </row>
    <row r="384" spans="7:7" x14ac:dyDescent="0.25">
      <c r="G384" s="4"/>
    </row>
    <row r="385" spans="7:7" x14ac:dyDescent="0.25">
      <c r="G385" s="4"/>
    </row>
    <row r="386" spans="7:7" x14ac:dyDescent="0.25">
      <c r="G386" s="4"/>
    </row>
    <row r="387" spans="7:7" x14ac:dyDescent="0.25">
      <c r="G387" s="4"/>
    </row>
    <row r="388" spans="7:7" x14ac:dyDescent="0.25">
      <c r="G388" s="4"/>
    </row>
    <row r="389" spans="7:7" x14ac:dyDescent="0.25">
      <c r="G389" s="4"/>
    </row>
    <row r="390" spans="7:7" x14ac:dyDescent="0.25">
      <c r="G390" s="4"/>
    </row>
    <row r="391" spans="7:7" x14ac:dyDescent="0.25">
      <c r="G391" s="4"/>
    </row>
    <row r="392" spans="7:7" x14ac:dyDescent="0.25">
      <c r="G392" s="4"/>
    </row>
    <row r="393" spans="7:7" x14ac:dyDescent="0.25">
      <c r="G393" s="4"/>
    </row>
    <row r="394" spans="7:7" x14ac:dyDescent="0.25">
      <c r="G394" s="4"/>
    </row>
    <row r="395" spans="7:7" x14ac:dyDescent="0.25">
      <c r="G395" s="4"/>
    </row>
    <row r="396" spans="7:7" x14ac:dyDescent="0.25">
      <c r="G396" s="4"/>
    </row>
    <row r="397" spans="7:7" x14ac:dyDescent="0.25">
      <c r="G397" s="4"/>
    </row>
    <row r="398" spans="7:7" x14ac:dyDescent="0.25">
      <c r="G398" s="4"/>
    </row>
    <row r="399" spans="7:7" x14ac:dyDescent="0.25">
      <c r="G399" s="4"/>
    </row>
    <row r="400" spans="7:7" x14ac:dyDescent="0.25">
      <c r="G400" s="4"/>
    </row>
    <row r="401" spans="7:7" x14ac:dyDescent="0.25">
      <c r="G401" s="4"/>
    </row>
    <row r="402" spans="7:7" x14ac:dyDescent="0.25">
      <c r="G402" s="4"/>
    </row>
    <row r="403" spans="7:7" x14ac:dyDescent="0.25">
      <c r="G403" s="4"/>
    </row>
    <row r="404" spans="7:7" x14ac:dyDescent="0.25">
      <c r="G404" s="4"/>
    </row>
    <row r="405" spans="7:7" x14ac:dyDescent="0.25">
      <c r="G405" s="4"/>
    </row>
    <row r="406" spans="7:7" x14ac:dyDescent="0.25">
      <c r="G406" s="4"/>
    </row>
    <row r="407" spans="7:7" x14ac:dyDescent="0.25">
      <c r="G407" s="4"/>
    </row>
    <row r="408" spans="7:7" x14ac:dyDescent="0.25">
      <c r="G408" s="4"/>
    </row>
    <row r="409" spans="7:7" x14ac:dyDescent="0.25">
      <c r="G409" s="4"/>
    </row>
    <row r="410" spans="7:7" x14ac:dyDescent="0.25">
      <c r="G410" s="4"/>
    </row>
    <row r="411" spans="7:7" x14ac:dyDescent="0.25">
      <c r="G411" s="4"/>
    </row>
    <row r="412" spans="7:7" x14ac:dyDescent="0.25">
      <c r="G412" s="4"/>
    </row>
    <row r="413" spans="7:7" x14ac:dyDescent="0.25">
      <c r="G413" s="4"/>
    </row>
    <row r="414" spans="7:7" x14ac:dyDescent="0.25">
      <c r="G414" s="4"/>
    </row>
    <row r="415" spans="7:7" x14ac:dyDescent="0.25">
      <c r="G415" s="4"/>
    </row>
    <row r="416" spans="7:7" x14ac:dyDescent="0.25">
      <c r="G416" s="4"/>
    </row>
    <row r="417" spans="7:7" x14ac:dyDescent="0.25">
      <c r="G417" s="4"/>
    </row>
    <row r="418" spans="7:7" x14ac:dyDescent="0.25">
      <c r="G418" s="4"/>
    </row>
    <row r="419" spans="7:7" x14ac:dyDescent="0.25">
      <c r="G419" s="4"/>
    </row>
    <row r="420" spans="7:7" x14ac:dyDescent="0.25">
      <c r="G420" s="4"/>
    </row>
    <row r="421" spans="7:7" x14ac:dyDescent="0.25">
      <c r="G421" s="4"/>
    </row>
    <row r="422" spans="7:7" x14ac:dyDescent="0.25">
      <c r="G422" s="4"/>
    </row>
    <row r="423" spans="7:7" x14ac:dyDescent="0.25">
      <c r="G423" s="4"/>
    </row>
    <row r="424" spans="7:7" x14ac:dyDescent="0.25">
      <c r="G424" s="4"/>
    </row>
    <row r="425" spans="7:7" x14ac:dyDescent="0.25">
      <c r="G425" s="4"/>
    </row>
    <row r="426" spans="7:7" x14ac:dyDescent="0.25">
      <c r="G426" s="4"/>
    </row>
    <row r="427" spans="7:7" x14ac:dyDescent="0.25">
      <c r="G427" s="4"/>
    </row>
    <row r="428" spans="7:7" x14ac:dyDescent="0.25">
      <c r="G428" s="4"/>
    </row>
    <row r="429" spans="7:7" x14ac:dyDescent="0.25">
      <c r="G429" s="4"/>
    </row>
    <row r="430" spans="7:7" x14ac:dyDescent="0.25">
      <c r="G430" s="4"/>
    </row>
    <row r="431" spans="7:7" x14ac:dyDescent="0.25">
      <c r="G431" s="4"/>
    </row>
    <row r="432" spans="7:7" x14ac:dyDescent="0.25">
      <c r="G432" s="4"/>
    </row>
    <row r="433" spans="7:7" x14ac:dyDescent="0.25">
      <c r="G433" s="4"/>
    </row>
    <row r="434" spans="7:7" x14ac:dyDescent="0.25">
      <c r="G434" s="4"/>
    </row>
    <row r="435" spans="7:7" x14ac:dyDescent="0.25">
      <c r="G435" s="4"/>
    </row>
    <row r="436" spans="7:7" x14ac:dyDescent="0.25">
      <c r="G436" s="4"/>
    </row>
    <row r="437" spans="7:7" x14ac:dyDescent="0.25">
      <c r="G437" s="4"/>
    </row>
    <row r="438" spans="7:7" x14ac:dyDescent="0.25">
      <c r="G438" s="4"/>
    </row>
    <row r="439" spans="7:7" x14ac:dyDescent="0.25">
      <c r="G439" s="4"/>
    </row>
    <row r="440" spans="7:7" x14ac:dyDescent="0.25">
      <c r="G440" s="4"/>
    </row>
    <row r="441" spans="7:7" x14ac:dyDescent="0.25">
      <c r="G441" s="4"/>
    </row>
    <row r="442" spans="7:7" x14ac:dyDescent="0.25">
      <c r="G442" s="4"/>
    </row>
    <row r="443" spans="7:7" x14ac:dyDescent="0.25">
      <c r="G443" s="4"/>
    </row>
    <row r="444" spans="7:7" x14ac:dyDescent="0.25">
      <c r="G444" s="4"/>
    </row>
    <row r="445" spans="7:7" x14ac:dyDescent="0.25">
      <c r="G445" s="4"/>
    </row>
    <row r="446" spans="7:7" x14ac:dyDescent="0.25">
      <c r="G446" s="4"/>
    </row>
    <row r="447" spans="7:7" x14ac:dyDescent="0.25">
      <c r="G447" s="4"/>
    </row>
    <row r="448" spans="7:7" x14ac:dyDescent="0.25">
      <c r="G448" s="4"/>
    </row>
    <row r="449" spans="7:7" x14ac:dyDescent="0.25">
      <c r="G449" s="4"/>
    </row>
    <row r="450" spans="7:7" x14ac:dyDescent="0.25">
      <c r="G450" s="4"/>
    </row>
    <row r="451" spans="7:7" x14ac:dyDescent="0.25">
      <c r="G451" s="4"/>
    </row>
    <row r="452" spans="7:7" x14ac:dyDescent="0.25">
      <c r="G452" s="4"/>
    </row>
    <row r="453" spans="7:7" x14ac:dyDescent="0.25">
      <c r="G453" s="4"/>
    </row>
    <row r="454" spans="7:7" x14ac:dyDescent="0.25">
      <c r="G454" s="4"/>
    </row>
    <row r="455" spans="7:7" x14ac:dyDescent="0.25">
      <c r="G455" s="4"/>
    </row>
    <row r="456" spans="7:7" x14ac:dyDescent="0.25">
      <c r="G456" s="4"/>
    </row>
    <row r="457" spans="7:7" x14ac:dyDescent="0.25">
      <c r="G457" s="4"/>
    </row>
    <row r="458" spans="7:7" x14ac:dyDescent="0.25">
      <c r="G458" s="4"/>
    </row>
    <row r="459" spans="7:7" x14ac:dyDescent="0.25">
      <c r="G459" s="4"/>
    </row>
    <row r="460" spans="7:7" x14ac:dyDescent="0.25">
      <c r="G460" s="4"/>
    </row>
    <row r="461" spans="7:7" x14ac:dyDescent="0.25">
      <c r="G461" s="4"/>
    </row>
    <row r="462" spans="7:7" x14ac:dyDescent="0.25">
      <c r="G462" s="4"/>
    </row>
    <row r="463" spans="7:7" x14ac:dyDescent="0.25">
      <c r="G463" s="4"/>
    </row>
    <row r="464" spans="7:7" x14ac:dyDescent="0.25">
      <c r="G464" s="4"/>
    </row>
    <row r="465" spans="7:7" x14ac:dyDescent="0.25">
      <c r="G465" s="4"/>
    </row>
    <row r="466" spans="7:7" x14ac:dyDescent="0.25">
      <c r="G466" s="4"/>
    </row>
    <row r="467" spans="7:7" x14ac:dyDescent="0.25">
      <c r="G467" s="4"/>
    </row>
    <row r="468" spans="7:7" x14ac:dyDescent="0.25">
      <c r="G468" s="4"/>
    </row>
    <row r="469" spans="7:7" x14ac:dyDescent="0.25">
      <c r="G469" s="4"/>
    </row>
    <row r="470" spans="7:7" x14ac:dyDescent="0.25">
      <c r="G470" s="4"/>
    </row>
    <row r="471" spans="7:7" x14ac:dyDescent="0.25">
      <c r="G471" s="4"/>
    </row>
    <row r="472" spans="7:7" x14ac:dyDescent="0.25">
      <c r="G472" s="4"/>
    </row>
    <row r="473" spans="7:7" x14ac:dyDescent="0.25">
      <c r="G473" s="4"/>
    </row>
    <row r="474" spans="7:7" x14ac:dyDescent="0.25">
      <c r="G474" s="4"/>
    </row>
    <row r="475" spans="7:7" x14ac:dyDescent="0.25">
      <c r="G475" s="4"/>
    </row>
    <row r="476" spans="7:7" x14ac:dyDescent="0.25">
      <c r="G476" s="4"/>
    </row>
    <row r="477" spans="7:7" x14ac:dyDescent="0.25">
      <c r="G477" s="4"/>
    </row>
    <row r="478" spans="7:7" x14ac:dyDescent="0.25">
      <c r="G478" s="4"/>
    </row>
    <row r="479" spans="7:7" x14ac:dyDescent="0.25">
      <c r="G479" s="4"/>
    </row>
    <row r="480" spans="7:7" x14ac:dyDescent="0.25">
      <c r="G480" s="4"/>
    </row>
    <row r="481" spans="7:7" x14ac:dyDescent="0.25">
      <c r="G481" s="4"/>
    </row>
    <row r="482" spans="7:7" x14ac:dyDescent="0.25">
      <c r="G482" s="4"/>
    </row>
    <row r="483" spans="7:7" x14ac:dyDescent="0.25">
      <c r="G483" s="4"/>
    </row>
    <row r="484" spans="7:7" x14ac:dyDescent="0.25">
      <c r="G484" s="4"/>
    </row>
    <row r="485" spans="7:7" x14ac:dyDescent="0.25">
      <c r="G485" s="4"/>
    </row>
    <row r="486" spans="7:7" x14ac:dyDescent="0.25">
      <c r="G486" s="4"/>
    </row>
    <row r="487" spans="7:7" x14ac:dyDescent="0.25">
      <c r="G487" s="4"/>
    </row>
    <row r="488" spans="7:7" x14ac:dyDescent="0.25">
      <c r="G488" s="4"/>
    </row>
    <row r="489" spans="7:7" x14ac:dyDescent="0.25">
      <c r="G489" s="4"/>
    </row>
    <row r="490" spans="7:7" x14ac:dyDescent="0.25">
      <c r="G490" s="4"/>
    </row>
    <row r="491" spans="7:7" x14ac:dyDescent="0.25">
      <c r="G491" s="4"/>
    </row>
    <row r="492" spans="7:7" x14ac:dyDescent="0.25">
      <c r="G492" s="4"/>
    </row>
    <row r="493" spans="7:7" x14ac:dyDescent="0.25">
      <c r="G493" s="4"/>
    </row>
    <row r="494" spans="7:7" x14ac:dyDescent="0.25">
      <c r="G494" s="4"/>
    </row>
    <row r="495" spans="7:7" x14ac:dyDescent="0.25">
      <c r="G495" s="4"/>
    </row>
    <row r="496" spans="7:7" x14ac:dyDescent="0.25">
      <c r="G496" s="4"/>
    </row>
    <row r="497" spans="1:10" x14ac:dyDescent="0.25">
      <c r="G497" s="4"/>
    </row>
    <row r="498" spans="1:10" x14ac:dyDescent="0.25">
      <c r="G498" s="4"/>
    </row>
    <row r="499" spans="1:10" x14ac:dyDescent="0.25">
      <c r="G499" s="4"/>
    </row>
    <row r="501" spans="1:10" s="14" customFormat="1" hidden="1" x14ac:dyDescent="0.25">
      <c r="A501" s="12"/>
      <c r="B501" s="13"/>
      <c r="C501" s="13"/>
      <c r="D501" s="13"/>
      <c r="E501" s="13"/>
      <c r="F501" s="13"/>
      <c r="G501" s="13"/>
      <c r="H501" s="13"/>
      <c r="I501" s="2"/>
      <c r="J501" s="2"/>
    </row>
    <row r="502" spans="1:10" hidden="1" x14ac:dyDescent="0.25">
      <c r="G502" s="15">
        <f>SUM(G13:G501)</f>
        <v>0</v>
      </c>
    </row>
    <row r="503" spans="1:10" hidden="1" x14ac:dyDescent="0.25"/>
    <row r="504" spans="1:10" x14ac:dyDescent="0.25">
      <c r="J504" s="14"/>
    </row>
    <row r="510" spans="1:10" x14ac:dyDescent="0.25">
      <c r="I510" s="14"/>
    </row>
  </sheetData>
  <sheetProtection selectLockedCells="1"/>
  <mergeCells count="25">
    <mergeCell ref="I39:J39"/>
    <mergeCell ref="I31:I32"/>
    <mergeCell ref="J31:J32"/>
    <mergeCell ref="I34:I35"/>
    <mergeCell ref="J34:J35"/>
    <mergeCell ref="I36:J37"/>
    <mergeCell ref="A1:C1"/>
    <mergeCell ref="A4:C4"/>
    <mergeCell ref="A6:C8"/>
    <mergeCell ref="D9:H9"/>
    <mergeCell ref="D10:H10"/>
    <mergeCell ref="A9:C9"/>
    <mergeCell ref="A10:C10"/>
    <mergeCell ref="D5:F5"/>
    <mergeCell ref="A2:C2"/>
    <mergeCell ref="A3:C3"/>
    <mergeCell ref="J28:J29"/>
    <mergeCell ref="D6:J8"/>
    <mergeCell ref="I28:I29"/>
    <mergeCell ref="D4:F4"/>
    <mergeCell ref="D1:G1"/>
    <mergeCell ref="D2:I2"/>
    <mergeCell ref="F3:H3"/>
    <mergeCell ref="I4:J4"/>
    <mergeCell ref="I9:J10"/>
  </mergeCells>
  <conditionalFormatting sqref="J30">
    <cfRule type="expression" dxfId="17" priority="8">
      <formula>$J$30=0</formula>
    </cfRule>
  </conditionalFormatting>
  <conditionalFormatting sqref="J33">
    <cfRule type="expression" dxfId="16" priority="6">
      <formula>$J$30=0</formula>
    </cfRule>
  </conditionalFormatting>
  <conditionalFormatting sqref="I4 D1:D2">
    <cfRule type="cellIs" dxfId="15" priority="28" operator="equal">
      <formula>#REF!</formula>
    </cfRule>
  </conditionalFormatting>
  <conditionalFormatting sqref="D6:J8">
    <cfRule type="cellIs" dxfId="14" priority="31" operator="equal">
      <formula>#REF!</formula>
    </cfRule>
  </conditionalFormatting>
  <conditionalFormatting sqref="D1:G1 I4:J4 D6:J8">
    <cfRule type="cellIs" dxfId="13" priority="3" operator="equal">
      <formula>$K$1</formula>
    </cfRule>
    <cfRule type="cellIs" dxfId="12" priority="4" operator="equal">
      <formula>""""""</formula>
    </cfRule>
  </conditionalFormatting>
  <conditionalFormatting sqref="D2:I2">
    <cfRule type="expression" dxfId="11" priority="2">
      <formula>$L$2=FALSE</formula>
    </cfRule>
  </conditionalFormatting>
  <conditionalFormatting sqref="I38:J39">
    <cfRule type="expression" dxfId="10" priority="1">
      <formula>$J$34&gt;$K$38</formula>
    </cfRule>
  </conditionalFormatting>
  <dataValidations count="2">
    <dataValidation type="list" allowBlank="1" showInputMessage="1" showErrorMessage="1" sqref="E13:E499">
      <formula1>$I$13:$I$27</formula1>
    </dataValidation>
    <dataValidation type="list" allowBlank="1" showInputMessage="1" showErrorMessage="1" sqref="E500:E501">
      <formula1>#REF!</formula1>
    </dataValidation>
  </dataValidations>
  <pageMargins left="0.25" right="0.25" top="0.75" bottom="0.75" header="0.3" footer="0.3"/>
  <pageSetup scale="54" orientation="landscape" r:id="rId1"/>
  <headerFooter>
    <oddHeader>&amp;L&amp;D&amp;C&amp;F &amp;A
&amp;26OSSN Expense Report Form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Check Box 10">
              <controlPr defaultSize="0" autoFill="0" autoLine="0" autoPict="0">
                <anchor moveWithCells="1">
                  <from>
                    <xdr:col>5</xdr:col>
                    <xdr:colOff>0</xdr:colOff>
                    <xdr:row>0</xdr:row>
                    <xdr:rowOff>203200</xdr:rowOff>
                  </from>
                  <to>
                    <xdr:col>5</xdr:col>
                    <xdr:colOff>603250</xdr:colOff>
                    <xdr:row>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1</xdr:row>
                    <xdr:rowOff>31750</xdr:rowOff>
                  </from>
                  <to>
                    <xdr:col>5</xdr:col>
                    <xdr:colOff>603250</xdr:colOff>
                    <xdr:row>1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Type" error="Do not type in name.  Hit &quot;cancel&quot; then use the drop down list (small triangle to the bottom right of the cell)." promptTitle="ERROR" prompt="Choose from the drop down list.  Do not type in name">
          <x14:formula1>
            <xm:f>'ALL OSSN VENDORS'!$A:$A</xm:f>
          </x14:formula1>
          <xm:sqref>D1:G1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42"/>
  <sheetViews>
    <sheetView zoomScaleNormal="100" workbookViewId="0">
      <selection activeCell="B7" sqref="B7"/>
    </sheetView>
  </sheetViews>
  <sheetFormatPr defaultColWidth="11.36328125" defaultRowHeight="12.5" x14ac:dyDescent="0.25"/>
  <cols>
    <col min="1" max="1" width="9.6328125" style="9" bestFit="1" customWidth="1"/>
    <col min="2" max="2" width="18.6328125" style="6" bestFit="1" customWidth="1"/>
    <col min="3" max="3" width="14.453125" style="6" bestFit="1" customWidth="1"/>
    <col min="4" max="4" width="22.90625" style="6" bestFit="1" customWidth="1"/>
    <col min="5" max="5" width="10.36328125" style="6" bestFit="1" customWidth="1"/>
    <col min="6" max="6" width="18.6328125" style="8" bestFit="1" customWidth="1"/>
    <col min="7" max="7" width="7.453125" style="6" bestFit="1" customWidth="1"/>
    <col min="8" max="8" width="7.6328125" style="6" bestFit="1" customWidth="1"/>
    <col min="9" max="16384" width="11.36328125" style="6"/>
  </cols>
  <sheetData>
    <row r="1" spans="1:8" s="5" customFormat="1" ht="25.5" thickBot="1" x14ac:dyDescent="0.3">
      <c r="A1" s="39" t="s">
        <v>0</v>
      </c>
      <c r="B1" s="40" t="s">
        <v>16</v>
      </c>
      <c r="C1" s="40" t="s">
        <v>17</v>
      </c>
      <c r="D1" s="40" t="s">
        <v>42</v>
      </c>
      <c r="E1" s="40" t="s">
        <v>13</v>
      </c>
      <c r="F1" s="44" t="s">
        <v>14</v>
      </c>
      <c r="G1" s="7" t="s">
        <v>15</v>
      </c>
      <c r="H1" s="119">
        <v>0.57499999999999996</v>
      </c>
    </row>
    <row r="2" spans="1:8" ht="13" thickTop="1" x14ac:dyDescent="0.25">
      <c r="A2" s="107"/>
      <c r="B2" s="108"/>
      <c r="C2" s="108"/>
      <c r="D2" s="108"/>
      <c r="E2" s="109"/>
      <c r="F2" s="45">
        <f>E2*$H$1</f>
        <v>0</v>
      </c>
    </row>
    <row r="3" spans="1:8" x14ac:dyDescent="0.25">
      <c r="A3" s="110"/>
      <c r="B3" s="111"/>
      <c r="C3" s="111"/>
      <c r="D3" s="111"/>
      <c r="E3" s="112"/>
      <c r="F3" s="46">
        <f t="shared" ref="F3:F41" si="0">E3*$H$1</f>
        <v>0</v>
      </c>
    </row>
    <row r="4" spans="1:8" x14ac:dyDescent="0.25">
      <c r="A4" s="107"/>
      <c r="B4" s="108"/>
      <c r="C4" s="108"/>
      <c r="D4" s="108"/>
      <c r="E4" s="109"/>
      <c r="F4" s="47">
        <f t="shared" si="0"/>
        <v>0</v>
      </c>
    </row>
    <row r="5" spans="1:8" x14ac:dyDescent="0.25">
      <c r="A5" s="110"/>
      <c r="B5" s="111"/>
      <c r="C5" s="111"/>
      <c r="D5" s="111"/>
      <c r="E5" s="112"/>
      <c r="F5" s="46">
        <f t="shared" si="0"/>
        <v>0</v>
      </c>
    </row>
    <row r="6" spans="1:8" x14ac:dyDescent="0.25">
      <c r="A6" s="107"/>
      <c r="B6" s="108"/>
      <c r="C6" s="108"/>
      <c r="D6" s="108"/>
      <c r="E6" s="109"/>
      <c r="F6" s="47">
        <f t="shared" si="0"/>
        <v>0</v>
      </c>
    </row>
    <row r="7" spans="1:8" x14ac:dyDescent="0.25">
      <c r="A7" s="110"/>
      <c r="B7" s="111"/>
      <c r="C7" s="111"/>
      <c r="D7" s="111"/>
      <c r="E7" s="112"/>
      <c r="F7" s="46">
        <f t="shared" si="0"/>
        <v>0</v>
      </c>
    </row>
    <row r="8" spans="1:8" x14ac:dyDescent="0.25">
      <c r="A8" s="107"/>
      <c r="B8" s="108"/>
      <c r="C8" s="108"/>
      <c r="D8" s="108"/>
      <c r="E8" s="109"/>
      <c r="F8" s="47">
        <f t="shared" si="0"/>
        <v>0</v>
      </c>
    </row>
    <row r="9" spans="1:8" x14ac:dyDescent="0.25">
      <c r="A9" s="110"/>
      <c r="B9" s="111"/>
      <c r="C9" s="111"/>
      <c r="D9" s="111"/>
      <c r="E9" s="112"/>
      <c r="F9" s="46">
        <f t="shared" si="0"/>
        <v>0</v>
      </c>
    </row>
    <row r="10" spans="1:8" x14ac:dyDescent="0.25">
      <c r="A10" s="107"/>
      <c r="B10" s="108"/>
      <c r="C10" s="108"/>
      <c r="D10" s="108"/>
      <c r="E10" s="109"/>
      <c r="F10" s="47">
        <f t="shared" si="0"/>
        <v>0</v>
      </c>
    </row>
    <row r="11" spans="1:8" x14ac:dyDescent="0.25">
      <c r="A11" s="110"/>
      <c r="B11" s="111"/>
      <c r="C11" s="111"/>
      <c r="D11" s="111"/>
      <c r="E11" s="112"/>
      <c r="F11" s="46">
        <f t="shared" si="0"/>
        <v>0</v>
      </c>
    </row>
    <row r="12" spans="1:8" x14ac:dyDescent="0.25">
      <c r="A12" s="107"/>
      <c r="B12" s="108"/>
      <c r="C12" s="108"/>
      <c r="D12" s="108"/>
      <c r="E12" s="109"/>
      <c r="F12" s="47">
        <f t="shared" si="0"/>
        <v>0</v>
      </c>
    </row>
    <row r="13" spans="1:8" x14ac:dyDescent="0.25">
      <c r="A13" s="110"/>
      <c r="B13" s="111"/>
      <c r="C13" s="111"/>
      <c r="D13" s="111"/>
      <c r="E13" s="112"/>
      <c r="F13" s="46">
        <f t="shared" si="0"/>
        <v>0</v>
      </c>
    </row>
    <row r="14" spans="1:8" x14ac:dyDescent="0.25">
      <c r="A14" s="107"/>
      <c r="B14" s="108"/>
      <c r="C14" s="108"/>
      <c r="D14" s="108"/>
      <c r="E14" s="109"/>
      <c r="F14" s="47">
        <f t="shared" si="0"/>
        <v>0</v>
      </c>
    </row>
    <row r="15" spans="1:8" x14ac:dyDescent="0.25">
      <c r="A15" s="110"/>
      <c r="B15" s="111"/>
      <c r="C15" s="111"/>
      <c r="D15" s="111"/>
      <c r="E15" s="112"/>
      <c r="F15" s="46">
        <f t="shared" si="0"/>
        <v>0</v>
      </c>
    </row>
    <row r="16" spans="1:8" x14ac:dyDescent="0.25">
      <c r="A16" s="107"/>
      <c r="B16" s="108"/>
      <c r="C16" s="108"/>
      <c r="D16" s="108"/>
      <c r="E16" s="109"/>
      <c r="F16" s="47">
        <f t="shared" si="0"/>
        <v>0</v>
      </c>
    </row>
    <row r="17" spans="1:6" x14ac:dyDescent="0.25">
      <c r="A17" s="110"/>
      <c r="B17" s="111"/>
      <c r="C17" s="111"/>
      <c r="D17" s="111"/>
      <c r="E17" s="112"/>
      <c r="F17" s="46">
        <f t="shared" si="0"/>
        <v>0</v>
      </c>
    </row>
    <row r="18" spans="1:6" x14ac:dyDescent="0.25">
      <c r="A18" s="107"/>
      <c r="B18" s="108"/>
      <c r="C18" s="108"/>
      <c r="D18" s="108"/>
      <c r="E18" s="109"/>
      <c r="F18" s="47">
        <f t="shared" si="0"/>
        <v>0</v>
      </c>
    </row>
    <row r="19" spans="1:6" x14ac:dyDescent="0.25">
      <c r="A19" s="110"/>
      <c r="B19" s="111"/>
      <c r="C19" s="111"/>
      <c r="D19" s="111"/>
      <c r="E19" s="112"/>
      <c r="F19" s="46">
        <f t="shared" si="0"/>
        <v>0</v>
      </c>
    </row>
    <row r="20" spans="1:6" x14ac:dyDescent="0.25">
      <c r="A20" s="107"/>
      <c r="B20" s="108"/>
      <c r="C20" s="108"/>
      <c r="D20" s="108"/>
      <c r="E20" s="109"/>
      <c r="F20" s="47">
        <f t="shared" si="0"/>
        <v>0</v>
      </c>
    </row>
    <row r="21" spans="1:6" x14ac:dyDescent="0.25">
      <c r="A21" s="110"/>
      <c r="B21" s="111"/>
      <c r="C21" s="111"/>
      <c r="D21" s="111"/>
      <c r="E21" s="112"/>
      <c r="F21" s="46">
        <f t="shared" si="0"/>
        <v>0</v>
      </c>
    </row>
    <row r="22" spans="1:6" x14ac:dyDescent="0.25">
      <c r="A22" s="107"/>
      <c r="B22" s="108"/>
      <c r="C22" s="108"/>
      <c r="D22" s="108"/>
      <c r="E22" s="109"/>
      <c r="F22" s="47">
        <f t="shared" si="0"/>
        <v>0</v>
      </c>
    </row>
    <row r="23" spans="1:6" x14ac:dyDescent="0.25">
      <c r="A23" s="110"/>
      <c r="B23" s="111"/>
      <c r="C23" s="111"/>
      <c r="D23" s="111"/>
      <c r="E23" s="112"/>
      <c r="F23" s="46">
        <f t="shared" si="0"/>
        <v>0</v>
      </c>
    </row>
    <row r="24" spans="1:6" x14ac:dyDescent="0.25">
      <c r="A24" s="107"/>
      <c r="B24" s="108"/>
      <c r="C24" s="108"/>
      <c r="D24" s="108"/>
      <c r="E24" s="109"/>
      <c r="F24" s="47">
        <f t="shared" si="0"/>
        <v>0</v>
      </c>
    </row>
    <row r="25" spans="1:6" x14ac:dyDescent="0.25">
      <c r="A25" s="110"/>
      <c r="B25" s="111"/>
      <c r="C25" s="111"/>
      <c r="D25" s="111"/>
      <c r="E25" s="112"/>
      <c r="F25" s="46">
        <f t="shared" si="0"/>
        <v>0</v>
      </c>
    </row>
    <row r="26" spans="1:6" x14ac:dyDescent="0.25">
      <c r="A26" s="107"/>
      <c r="B26" s="108"/>
      <c r="C26" s="108"/>
      <c r="D26" s="108"/>
      <c r="E26" s="109"/>
      <c r="F26" s="47">
        <f t="shared" si="0"/>
        <v>0</v>
      </c>
    </row>
    <row r="27" spans="1:6" x14ac:dyDescent="0.25">
      <c r="A27" s="110"/>
      <c r="B27" s="111"/>
      <c r="C27" s="111"/>
      <c r="D27" s="111"/>
      <c r="E27" s="112"/>
      <c r="F27" s="46">
        <f t="shared" si="0"/>
        <v>0</v>
      </c>
    </row>
    <row r="28" spans="1:6" x14ac:dyDescent="0.25">
      <c r="A28" s="107"/>
      <c r="B28" s="108"/>
      <c r="C28" s="108"/>
      <c r="D28" s="108"/>
      <c r="E28" s="109"/>
      <c r="F28" s="47">
        <f t="shared" si="0"/>
        <v>0</v>
      </c>
    </row>
    <row r="29" spans="1:6" x14ac:dyDescent="0.25">
      <c r="A29" s="110"/>
      <c r="B29" s="111"/>
      <c r="C29" s="111"/>
      <c r="D29" s="111"/>
      <c r="E29" s="112"/>
      <c r="F29" s="46">
        <f t="shared" si="0"/>
        <v>0</v>
      </c>
    </row>
    <row r="30" spans="1:6" x14ac:dyDescent="0.25">
      <c r="A30" s="107"/>
      <c r="B30" s="108"/>
      <c r="C30" s="108"/>
      <c r="D30" s="108"/>
      <c r="E30" s="109"/>
      <c r="F30" s="47">
        <f t="shared" si="0"/>
        <v>0</v>
      </c>
    </row>
    <row r="31" spans="1:6" x14ac:dyDescent="0.25">
      <c r="A31" s="110"/>
      <c r="B31" s="111"/>
      <c r="C31" s="111"/>
      <c r="D31" s="111"/>
      <c r="E31" s="112"/>
      <c r="F31" s="46">
        <f t="shared" si="0"/>
        <v>0</v>
      </c>
    </row>
    <row r="32" spans="1:6" x14ac:dyDescent="0.25">
      <c r="A32" s="107"/>
      <c r="B32" s="108"/>
      <c r="C32" s="108"/>
      <c r="D32" s="108"/>
      <c r="E32" s="109"/>
      <c r="F32" s="47">
        <f t="shared" si="0"/>
        <v>0</v>
      </c>
    </row>
    <row r="33" spans="1:6" x14ac:dyDescent="0.25">
      <c r="A33" s="110"/>
      <c r="B33" s="111"/>
      <c r="C33" s="111"/>
      <c r="D33" s="111"/>
      <c r="E33" s="112"/>
      <c r="F33" s="46">
        <f t="shared" si="0"/>
        <v>0</v>
      </c>
    </row>
    <row r="34" spans="1:6" x14ac:dyDescent="0.25">
      <c r="A34" s="107"/>
      <c r="B34" s="108"/>
      <c r="C34" s="108"/>
      <c r="D34" s="108"/>
      <c r="E34" s="109"/>
      <c r="F34" s="47">
        <f t="shared" si="0"/>
        <v>0</v>
      </c>
    </row>
    <row r="35" spans="1:6" x14ac:dyDescent="0.25">
      <c r="A35" s="110"/>
      <c r="B35" s="111"/>
      <c r="C35" s="111"/>
      <c r="D35" s="111"/>
      <c r="E35" s="112"/>
      <c r="F35" s="46">
        <f t="shared" si="0"/>
        <v>0</v>
      </c>
    </row>
    <row r="36" spans="1:6" x14ac:dyDescent="0.25">
      <c r="A36" s="107"/>
      <c r="B36" s="108"/>
      <c r="C36" s="108"/>
      <c r="D36" s="108"/>
      <c r="E36" s="109"/>
      <c r="F36" s="47">
        <f t="shared" si="0"/>
        <v>0</v>
      </c>
    </row>
    <row r="37" spans="1:6" x14ac:dyDescent="0.25">
      <c r="A37" s="110"/>
      <c r="B37" s="111"/>
      <c r="C37" s="111"/>
      <c r="D37" s="111"/>
      <c r="E37" s="112"/>
      <c r="F37" s="46">
        <f t="shared" si="0"/>
        <v>0</v>
      </c>
    </row>
    <row r="38" spans="1:6" x14ac:dyDescent="0.25">
      <c r="A38" s="107"/>
      <c r="B38" s="108"/>
      <c r="C38" s="108"/>
      <c r="D38" s="108"/>
      <c r="E38" s="109"/>
      <c r="F38" s="47">
        <f t="shared" si="0"/>
        <v>0</v>
      </c>
    </row>
    <row r="39" spans="1:6" x14ac:dyDescent="0.25">
      <c r="A39" s="110"/>
      <c r="B39" s="111"/>
      <c r="C39" s="111"/>
      <c r="D39" s="111"/>
      <c r="E39" s="112"/>
      <c r="F39" s="46">
        <f t="shared" si="0"/>
        <v>0</v>
      </c>
    </row>
    <row r="40" spans="1:6" x14ac:dyDescent="0.25">
      <c r="A40" s="107"/>
      <c r="B40" s="108"/>
      <c r="C40" s="108"/>
      <c r="D40" s="108"/>
      <c r="E40" s="109"/>
      <c r="F40" s="47">
        <f t="shared" si="0"/>
        <v>0</v>
      </c>
    </row>
    <row r="41" spans="1:6" ht="13" thickBot="1" x14ac:dyDescent="0.3">
      <c r="A41" s="110"/>
      <c r="B41" s="111"/>
      <c r="C41" s="111"/>
      <c r="D41" s="111"/>
      <c r="E41" s="112"/>
      <c r="F41" s="46">
        <f t="shared" si="0"/>
        <v>0</v>
      </c>
    </row>
    <row r="42" spans="1:6" s="11" customFormat="1" ht="16" thickTop="1" x14ac:dyDescent="0.25">
      <c r="A42" s="41" t="s">
        <v>18</v>
      </c>
      <c r="B42" s="42"/>
      <c r="C42" s="42"/>
      <c r="D42" s="42"/>
      <c r="E42" s="43">
        <f>SUBTOTAL(109,MILEAGE!$E$2:$E$41)</f>
        <v>0</v>
      </c>
      <c r="F42" s="48">
        <f>SUBTOTAL(109,MILEAGE!$F$2:$F$41)</f>
        <v>0</v>
      </c>
    </row>
  </sheetData>
  <sheetProtection password="CA55" sheet="1" objects="1" scenarios="1"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fitToHeight="0" orientation="portrait" verticalDpi="0" r:id="rId1"/>
  <headerFooter>
    <oddHeader>&amp;L&amp;D&amp;C&amp;F 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113"/>
  <sheetViews>
    <sheetView topLeftCell="A61" zoomScaleNormal="100" workbookViewId="0">
      <selection activeCell="J102" sqref="J102"/>
    </sheetView>
  </sheetViews>
  <sheetFormatPr defaultRowHeight="12.5" x14ac:dyDescent="0.25"/>
  <cols>
    <col min="1" max="1" width="10.08984375" bestFit="1" customWidth="1"/>
    <col min="2" max="2" width="19" style="17" bestFit="1" customWidth="1"/>
    <col min="3" max="3" width="11.36328125" bestFit="1" customWidth="1"/>
    <col min="4" max="4" width="8" bestFit="1" customWidth="1"/>
    <col min="5" max="5" width="12.90625" bestFit="1" customWidth="1"/>
    <col min="6" max="6" width="50.453125" style="6" bestFit="1" customWidth="1"/>
    <col min="7" max="7" width="14.6328125" style="17" customWidth="1"/>
  </cols>
  <sheetData>
    <row r="1" spans="1:7" ht="18" x14ac:dyDescent="0.4">
      <c r="A1" s="175" t="s">
        <v>20</v>
      </c>
      <c r="B1" s="176"/>
      <c r="C1" s="176"/>
      <c r="D1" s="176"/>
      <c r="E1" s="176"/>
      <c r="F1" s="49"/>
      <c r="G1" s="50"/>
    </row>
    <row r="2" spans="1:7" ht="18" x14ac:dyDescent="0.4">
      <c r="A2" s="173" t="s">
        <v>23</v>
      </c>
      <c r="B2" s="174"/>
      <c r="C2" s="174"/>
      <c r="D2" s="174"/>
      <c r="E2" s="174"/>
      <c r="F2" s="19"/>
      <c r="G2" s="51"/>
    </row>
    <row r="3" spans="1:7" ht="18" x14ac:dyDescent="0.4">
      <c r="A3" s="173" t="s">
        <v>21</v>
      </c>
      <c r="B3" s="174"/>
      <c r="C3" s="174"/>
      <c r="D3" s="174"/>
      <c r="E3" s="174"/>
      <c r="F3" s="20"/>
      <c r="G3" s="51"/>
    </row>
    <row r="4" spans="1:7" ht="18" x14ac:dyDescent="0.4">
      <c r="A4" s="173" t="s">
        <v>22</v>
      </c>
      <c r="B4" s="174"/>
      <c r="C4" s="174"/>
      <c r="D4" s="174"/>
      <c r="E4" s="174"/>
      <c r="F4" s="20"/>
      <c r="G4" s="51"/>
    </row>
    <row r="5" spans="1:7" ht="18" x14ac:dyDescent="0.4">
      <c r="A5" s="173" t="s">
        <v>36</v>
      </c>
      <c r="B5" s="174"/>
      <c r="C5" s="174"/>
      <c r="D5" s="174"/>
      <c r="E5" s="174"/>
      <c r="F5" s="21">
        <f>F4-F3</f>
        <v>0</v>
      </c>
      <c r="G5" s="51"/>
    </row>
    <row r="6" spans="1:7" ht="18" x14ac:dyDescent="0.4">
      <c r="A6" s="173" t="s">
        <v>32</v>
      </c>
      <c r="B6" s="174"/>
      <c r="C6" s="174"/>
      <c r="D6" s="174"/>
      <c r="E6" s="174"/>
      <c r="F6" s="22"/>
      <c r="G6" s="51"/>
    </row>
    <row r="7" spans="1:7" x14ac:dyDescent="0.25">
      <c r="A7" s="177" t="s">
        <v>37</v>
      </c>
      <c r="B7" s="178"/>
      <c r="C7" s="178"/>
      <c r="D7" s="178"/>
      <c r="E7" s="178"/>
      <c r="F7" s="52">
        <f>F6-E95</f>
        <v>0</v>
      </c>
      <c r="G7" s="53"/>
    </row>
    <row r="8" spans="1:7" s="17" customFormat="1" x14ac:dyDescent="0.25">
      <c r="A8" s="54" t="s">
        <v>0</v>
      </c>
      <c r="B8" s="23" t="s">
        <v>24</v>
      </c>
      <c r="C8" s="23" t="s">
        <v>3</v>
      </c>
      <c r="D8" s="23" t="s">
        <v>30</v>
      </c>
      <c r="E8" s="23" t="s">
        <v>31</v>
      </c>
      <c r="F8" s="24" t="s">
        <v>33</v>
      </c>
      <c r="G8" s="55" t="s">
        <v>39</v>
      </c>
    </row>
    <row r="9" spans="1:7" x14ac:dyDescent="0.25">
      <c r="A9" s="56"/>
      <c r="B9" s="25" t="s">
        <v>25</v>
      </c>
      <c r="C9" s="26"/>
      <c r="D9" s="27">
        <f t="shared" ref="D9:D12" si="0">$F$5</f>
        <v>0</v>
      </c>
      <c r="E9" s="26">
        <f>C9*D9</f>
        <v>0</v>
      </c>
      <c r="F9" s="28" t="str">
        <f>DETAIL!$I$22</f>
        <v>Hotel / Airfare / Misc. Travel - 6600-4-41</v>
      </c>
      <c r="G9" s="57"/>
    </row>
    <row r="10" spans="1:7" x14ac:dyDescent="0.25">
      <c r="A10" s="56"/>
      <c r="B10" s="25" t="s">
        <v>26</v>
      </c>
      <c r="C10" s="26"/>
      <c r="D10" s="27">
        <f t="shared" si="0"/>
        <v>0</v>
      </c>
      <c r="E10" s="26">
        <f t="shared" ref="E10:E61" si="1">C10*D10</f>
        <v>0</v>
      </c>
      <c r="F10" s="28" t="str">
        <f>DETAIL!$I$22</f>
        <v>Hotel / Airfare / Misc. Travel - 6600-4-41</v>
      </c>
      <c r="G10" s="57"/>
    </row>
    <row r="11" spans="1:7" x14ac:dyDescent="0.25">
      <c r="A11" s="56"/>
      <c r="B11" s="25" t="s">
        <v>26</v>
      </c>
      <c r="C11" s="26"/>
      <c r="D11" s="27">
        <f t="shared" si="0"/>
        <v>0</v>
      </c>
      <c r="E11" s="26">
        <f t="shared" si="1"/>
        <v>0</v>
      </c>
      <c r="F11" s="28" t="str">
        <f>DETAIL!$I$22</f>
        <v>Hotel / Airfare / Misc. Travel - 6600-4-41</v>
      </c>
      <c r="G11" s="57"/>
    </row>
    <row r="12" spans="1:7" x14ac:dyDescent="0.25">
      <c r="A12" s="56"/>
      <c r="B12" s="25" t="s">
        <v>27</v>
      </c>
      <c r="C12" s="26"/>
      <c r="D12" s="27">
        <f t="shared" si="0"/>
        <v>0</v>
      </c>
      <c r="E12" s="26">
        <f t="shared" si="1"/>
        <v>0</v>
      </c>
      <c r="F12" s="28" t="str">
        <f>DETAIL!$I$22</f>
        <v>Hotel / Airfare / Misc. Travel - 6600-4-41</v>
      </c>
      <c r="G12" s="57"/>
    </row>
    <row r="13" spans="1:7" x14ac:dyDescent="0.25">
      <c r="A13" s="56"/>
      <c r="B13" s="25"/>
      <c r="C13" s="26"/>
      <c r="D13" s="27"/>
      <c r="E13" s="26">
        <f t="shared" si="1"/>
        <v>0</v>
      </c>
      <c r="F13" s="28"/>
      <c r="G13" s="57"/>
    </row>
    <row r="14" spans="1:7" x14ac:dyDescent="0.25">
      <c r="A14" s="56"/>
      <c r="B14" s="25" t="s">
        <v>28</v>
      </c>
      <c r="C14" s="26"/>
      <c r="D14" s="27">
        <v>1</v>
      </c>
      <c r="E14" s="26">
        <f t="shared" si="1"/>
        <v>0</v>
      </c>
      <c r="F14" s="28" t="str">
        <f>DETAIL!$I$26</f>
        <v>Telephone / Internet - 6520-4-41</v>
      </c>
      <c r="G14" s="57"/>
    </row>
    <row r="15" spans="1:7" x14ac:dyDescent="0.25">
      <c r="A15" s="56"/>
      <c r="B15" s="25" t="s">
        <v>29</v>
      </c>
      <c r="C15" s="26"/>
      <c r="D15" s="27">
        <v>1</v>
      </c>
      <c r="E15" s="26">
        <f t="shared" si="1"/>
        <v>0</v>
      </c>
      <c r="F15" s="28" t="str">
        <f>DETAIL!$I$26</f>
        <v>Telephone / Internet - 6520-4-41</v>
      </c>
      <c r="G15" s="57"/>
    </row>
    <row r="16" spans="1:7" x14ac:dyDescent="0.25">
      <c r="A16" s="56"/>
      <c r="B16" s="25"/>
      <c r="C16" s="26"/>
      <c r="D16" s="27"/>
      <c r="E16" s="26">
        <f t="shared" si="1"/>
        <v>0</v>
      </c>
      <c r="F16" s="28"/>
      <c r="G16" s="57"/>
    </row>
    <row r="17" spans="1:7" x14ac:dyDescent="0.25">
      <c r="A17" s="56"/>
      <c r="B17" s="25"/>
      <c r="C17" s="26"/>
      <c r="D17" s="27"/>
      <c r="E17" s="26">
        <f t="shared" si="1"/>
        <v>0</v>
      </c>
      <c r="F17" s="28"/>
      <c r="G17" s="57"/>
    </row>
    <row r="18" spans="1:7" x14ac:dyDescent="0.25">
      <c r="A18" s="56"/>
      <c r="B18" s="25"/>
      <c r="C18" s="26"/>
      <c r="D18" s="27"/>
      <c r="E18" s="26">
        <f t="shared" si="1"/>
        <v>0</v>
      </c>
      <c r="F18" s="28"/>
      <c r="G18" s="57"/>
    </row>
    <row r="19" spans="1:7" x14ac:dyDescent="0.25">
      <c r="A19" s="56"/>
      <c r="B19" s="25"/>
      <c r="C19" s="26"/>
      <c r="D19" s="27"/>
      <c r="E19" s="26">
        <f t="shared" si="1"/>
        <v>0</v>
      </c>
      <c r="F19" s="28"/>
      <c r="G19" s="57"/>
    </row>
    <row r="20" spans="1:7" x14ac:dyDescent="0.25">
      <c r="A20" s="56"/>
      <c r="B20" s="25"/>
      <c r="C20" s="26"/>
      <c r="D20" s="27"/>
      <c r="E20" s="26">
        <f t="shared" si="1"/>
        <v>0</v>
      </c>
      <c r="F20" s="28"/>
      <c r="G20" s="57"/>
    </row>
    <row r="21" spans="1:7" x14ac:dyDescent="0.25">
      <c r="A21" s="56"/>
      <c r="B21" s="25"/>
      <c r="C21" s="26"/>
      <c r="D21" s="27"/>
      <c r="E21" s="26">
        <f t="shared" si="1"/>
        <v>0</v>
      </c>
      <c r="F21" s="28"/>
      <c r="G21" s="57"/>
    </row>
    <row r="22" spans="1:7" x14ac:dyDescent="0.25">
      <c r="A22" s="56"/>
      <c r="B22" s="25"/>
      <c r="C22" s="26"/>
      <c r="D22" s="27"/>
      <c r="E22" s="26">
        <f t="shared" si="1"/>
        <v>0</v>
      </c>
      <c r="F22" s="28"/>
      <c r="G22" s="57"/>
    </row>
    <row r="23" spans="1:7" x14ac:dyDescent="0.25">
      <c r="A23" s="56"/>
      <c r="B23" s="25" t="s">
        <v>34</v>
      </c>
      <c r="C23" s="26"/>
      <c r="D23" s="27">
        <v>1</v>
      </c>
      <c r="E23" s="26">
        <f t="shared" si="1"/>
        <v>0</v>
      </c>
      <c r="F23" s="28" t="str">
        <f>DETAIL!$I$23</f>
        <v>Meals - 6590-4-41</v>
      </c>
      <c r="G23" s="57"/>
    </row>
    <row r="24" spans="1:7" x14ac:dyDescent="0.25">
      <c r="A24" s="56"/>
      <c r="B24" s="25"/>
      <c r="C24" s="26"/>
      <c r="D24" s="27"/>
      <c r="E24" s="26">
        <f t="shared" si="1"/>
        <v>0</v>
      </c>
      <c r="F24" s="28"/>
      <c r="G24" s="57"/>
    </row>
    <row r="25" spans="1:7" x14ac:dyDescent="0.25">
      <c r="A25" s="56"/>
      <c r="B25" s="25"/>
      <c r="C25" s="26"/>
      <c r="D25" s="27"/>
      <c r="E25" s="26">
        <f t="shared" si="1"/>
        <v>0</v>
      </c>
      <c r="F25" s="28"/>
      <c r="G25" s="57"/>
    </row>
    <row r="26" spans="1:7" x14ac:dyDescent="0.25">
      <c r="A26" s="56"/>
      <c r="B26" s="25"/>
      <c r="C26" s="26"/>
      <c r="D26" s="27"/>
      <c r="E26" s="26">
        <f t="shared" si="1"/>
        <v>0</v>
      </c>
      <c r="F26" s="28"/>
      <c r="G26" s="57"/>
    </row>
    <row r="27" spans="1:7" x14ac:dyDescent="0.25">
      <c r="A27" s="56"/>
      <c r="B27" s="25"/>
      <c r="C27" s="26"/>
      <c r="D27" s="27"/>
      <c r="E27" s="26">
        <f t="shared" si="1"/>
        <v>0</v>
      </c>
      <c r="F27" s="28"/>
      <c r="G27" s="57"/>
    </row>
    <row r="28" spans="1:7" x14ac:dyDescent="0.25">
      <c r="A28" s="56"/>
      <c r="B28" s="25"/>
      <c r="C28" s="26"/>
      <c r="D28" s="27"/>
      <c r="E28" s="26">
        <f t="shared" si="1"/>
        <v>0</v>
      </c>
      <c r="F28" s="28"/>
      <c r="G28" s="57"/>
    </row>
    <row r="29" spans="1:7" x14ac:dyDescent="0.25">
      <c r="A29" s="56"/>
      <c r="B29" s="25"/>
      <c r="C29" s="26"/>
      <c r="D29" s="27"/>
      <c r="E29" s="26">
        <f t="shared" si="1"/>
        <v>0</v>
      </c>
      <c r="F29" s="28"/>
      <c r="G29" s="57"/>
    </row>
    <row r="30" spans="1:7" x14ac:dyDescent="0.25">
      <c r="A30" s="56"/>
      <c r="B30" s="25"/>
      <c r="C30" s="26"/>
      <c r="D30" s="27"/>
      <c r="E30" s="26">
        <f t="shared" si="1"/>
        <v>0</v>
      </c>
      <c r="F30" s="28"/>
      <c r="G30" s="57"/>
    </row>
    <row r="31" spans="1:7" x14ac:dyDescent="0.25">
      <c r="A31" s="56"/>
      <c r="B31" s="25"/>
      <c r="C31" s="26"/>
      <c r="D31" s="27"/>
      <c r="E31" s="26">
        <f t="shared" si="1"/>
        <v>0</v>
      </c>
      <c r="F31" s="28"/>
      <c r="G31" s="57"/>
    </row>
    <row r="32" spans="1:7" x14ac:dyDescent="0.25">
      <c r="A32" s="56"/>
      <c r="B32" s="25"/>
      <c r="C32" s="26"/>
      <c r="D32" s="27"/>
      <c r="E32" s="26">
        <f t="shared" si="1"/>
        <v>0</v>
      </c>
      <c r="F32" s="28"/>
      <c r="G32" s="57"/>
    </row>
    <row r="33" spans="1:7" x14ac:dyDescent="0.25">
      <c r="A33" s="56"/>
      <c r="B33" s="25"/>
      <c r="C33" s="26"/>
      <c r="D33" s="27"/>
      <c r="E33" s="26">
        <f t="shared" si="1"/>
        <v>0</v>
      </c>
      <c r="F33" s="28"/>
      <c r="G33" s="57"/>
    </row>
    <row r="34" spans="1:7" x14ac:dyDescent="0.25">
      <c r="A34" s="56"/>
      <c r="B34" s="25"/>
      <c r="C34" s="26"/>
      <c r="D34" s="27"/>
      <c r="E34" s="26">
        <f t="shared" si="1"/>
        <v>0</v>
      </c>
      <c r="F34" s="28"/>
      <c r="G34" s="57"/>
    </row>
    <row r="35" spans="1:7" x14ac:dyDescent="0.25">
      <c r="A35" s="56"/>
      <c r="B35" s="25"/>
      <c r="C35" s="26"/>
      <c r="D35" s="27"/>
      <c r="E35" s="26">
        <f t="shared" si="1"/>
        <v>0</v>
      </c>
      <c r="F35" s="28"/>
      <c r="G35" s="57"/>
    </row>
    <row r="36" spans="1:7" x14ac:dyDescent="0.25">
      <c r="A36" s="56"/>
      <c r="B36" s="25"/>
      <c r="C36" s="26"/>
      <c r="D36" s="27"/>
      <c r="E36" s="26">
        <f t="shared" si="1"/>
        <v>0</v>
      </c>
      <c r="F36" s="28"/>
      <c r="G36" s="57"/>
    </row>
    <row r="37" spans="1:7" x14ac:dyDescent="0.25">
      <c r="A37" s="56"/>
      <c r="B37" s="25"/>
      <c r="C37" s="26"/>
      <c r="D37" s="27"/>
      <c r="E37" s="26">
        <f t="shared" si="1"/>
        <v>0</v>
      </c>
      <c r="F37" s="28"/>
      <c r="G37" s="57"/>
    </row>
    <row r="38" spans="1:7" x14ac:dyDescent="0.25">
      <c r="A38" s="56"/>
      <c r="B38" s="25" t="s">
        <v>35</v>
      </c>
      <c r="C38" s="26"/>
      <c r="D38" s="27"/>
      <c r="E38" s="26">
        <f t="shared" si="1"/>
        <v>0</v>
      </c>
      <c r="F38" s="28" t="s">
        <v>38</v>
      </c>
      <c r="G38" s="57"/>
    </row>
    <row r="39" spans="1:7" x14ac:dyDescent="0.25">
      <c r="A39" s="56"/>
      <c r="B39" s="25"/>
      <c r="C39" s="26"/>
      <c r="D39" s="27"/>
      <c r="E39" s="26">
        <f t="shared" si="1"/>
        <v>0</v>
      </c>
      <c r="F39" s="28"/>
      <c r="G39" s="57"/>
    </row>
    <row r="40" spans="1:7" x14ac:dyDescent="0.25">
      <c r="A40" s="56"/>
      <c r="B40" s="25"/>
      <c r="C40" s="26"/>
      <c r="D40" s="27"/>
      <c r="E40" s="26">
        <f t="shared" si="1"/>
        <v>0</v>
      </c>
      <c r="F40" s="28"/>
      <c r="G40" s="57"/>
    </row>
    <row r="41" spans="1:7" x14ac:dyDescent="0.25">
      <c r="A41" s="56"/>
      <c r="B41" s="25"/>
      <c r="C41" s="26"/>
      <c r="D41" s="27"/>
      <c r="E41" s="26">
        <f t="shared" si="1"/>
        <v>0</v>
      </c>
      <c r="F41" s="28"/>
      <c r="G41" s="57"/>
    </row>
    <row r="42" spans="1:7" x14ac:dyDescent="0.25">
      <c r="A42" s="56"/>
      <c r="B42" s="25"/>
      <c r="C42" s="26"/>
      <c r="D42" s="27"/>
      <c r="E42" s="26">
        <f t="shared" si="1"/>
        <v>0</v>
      </c>
      <c r="F42" s="28"/>
      <c r="G42" s="57"/>
    </row>
    <row r="43" spans="1:7" x14ac:dyDescent="0.25">
      <c r="A43" s="56"/>
      <c r="B43" s="25"/>
      <c r="C43" s="26"/>
      <c r="D43" s="27"/>
      <c r="E43" s="26">
        <f t="shared" si="1"/>
        <v>0</v>
      </c>
      <c r="F43" s="28"/>
      <c r="G43" s="57"/>
    </row>
    <row r="44" spans="1:7" x14ac:dyDescent="0.25">
      <c r="A44" s="56"/>
      <c r="B44" s="25"/>
      <c r="C44" s="26"/>
      <c r="D44" s="27"/>
      <c r="E44" s="26">
        <f t="shared" si="1"/>
        <v>0</v>
      </c>
      <c r="F44" s="28"/>
      <c r="G44" s="57"/>
    </row>
    <row r="45" spans="1:7" x14ac:dyDescent="0.25">
      <c r="A45" s="56"/>
      <c r="B45" s="25"/>
      <c r="C45" s="26"/>
      <c r="D45" s="27"/>
      <c r="E45" s="26">
        <f t="shared" si="1"/>
        <v>0</v>
      </c>
      <c r="F45" s="28"/>
      <c r="G45" s="57"/>
    </row>
    <row r="46" spans="1:7" x14ac:dyDescent="0.25">
      <c r="A46" s="56"/>
      <c r="B46" s="25"/>
      <c r="C46" s="26"/>
      <c r="D46" s="27"/>
      <c r="E46" s="26">
        <f t="shared" si="1"/>
        <v>0</v>
      </c>
      <c r="F46" s="28"/>
      <c r="G46" s="57"/>
    </row>
    <row r="47" spans="1:7" x14ac:dyDescent="0.25">
      <c r="A47" s="56"/>
      <c r="B47" s="25"/>
      <c r="C47" s="26"/>
      <c r="D47" s="27"/>
      <c r="E47" s="26">
        <f t="shared" si="1"/>
        <v>0</v>
      </c>
      <c r="F47" s="28"/>
      <c r="G47" s="57"/>
    </row>
    <row r="48" spans="1:7" x14ac:dyDescent="0.25">
      <c r="A48" s="56"/>
      <c r="B48" s="25"/>
      <c r="C48" s="26"/>
      <c r="D48" s="27"/>
      <c r="E48" s="26">
        <f t="shared" si="1"/>
        <v>0</v>
      </c>
      <c r="F48" s="28"/>
      <c r="G48" s="57"/>
    </row>
    <row r="49" spans="1:7" x14ac:dyDescent="0.25">
      <c r="A49" s="56"/>
      <c r="B49" s="25"/>
      <c r="C49" s="26"/>
      <c r="D49" s="27"/>
      <c r="E49" s="26">
        <f t="shared" si="1"/>
        <v>0</v>
      </c>
      <c r="F49" s="28"/>
      <c r="G49" s="57"/>
    </row>
    <row r="50" spans="1:7" x14ac:dyDescent="0.25">
      <c r="A50" s="56"/>
      <c r="B50" s="25"/>
      <c r="C50" s="26"/>
      <c r="D50" s="27"/>
      <c r="E50" s="26">
        <f t="shared" si="1"/>
        <v>0</v>
      </c>
      <c r="F50" s="28"/>
      <c r="G50" s="57"/>
    </row>
    <row r="51" spans="1:7" x14ac:dyDescent="0.25">
      <c r="A51" s="56"/>
      <c r="B51" s="25"/>
      <c r="C51" s="26"/>
      <c r="D51" s="27"/>
      <c r="E51" s="26">
        <f t="shared" si="1"/>
        <v>0</v>
      </c>
      <c r="F51" s="28"/>
      <c r="G51" s="57"/>
    </row>
    <row r="52" spans="1:7" x14ac:dyDescent="0.25">
      <c r="A52" s="56"/>
      <c r="B52" s="25"/>
      <c r="C52" s="26"/>
      <c r="D52" s="27"/>
      <c r="E52" s="26">
        <f t="shared" si="1"/>
        <v>0</v>
      </c>
      <c r="F52" s="28"/>
      <c r="G52" s="57"/>
    </row>
    <row r="53" spans="1:7" x14ac:dyDescent="0.25">
      <c r="A53" s="56"/>
      <c r="B53" s="25"/>
      <c r="C53" s="26"/>
      <c r="D53" s="27"/>
      <c r="E53" s="26">
        <f t="shared" si="1"/>
        <v>0</v>
      </c>
      <c r="F53" s="28"/>
      <c r="G53" s="57"/>
    </row>
    <row r="54" spans="1:7" x14ac:dyDescent="0.25">
      <c r="A54" s="56"/>
      <c r="B54" s="25"/>
      <c r="C54" s="26"/>
      <c r="D54" s="27"/>
      <c r="E54" s="26">
        <f t="shared" si="1"/>
        <v>0</v>
      </c>
      <c r="F54" s="28"/>
      <c r="G54" s="57"/>
    </row>
    <row r="55" spans="1:7" x14ac:dyDescent="0.25">
      <c r="A55" s="56"/>
      <c r="B55" s="25"/>
      <c r="C55" s="26"/>
      <c r="D55" s="27"/>
      <c r="E55" s="26">
        <f t="shared" si="1"/>
        <v>0</v>
      </c>
      <c r="F55" s="28"/>
      <c r="G55" s="57"/>
    </row>
    <row r="56" spans="1:7" x14ac:dyDescent="0.25">
      <c r="A56" s="56"/>
      <c r="B56" s="25"/>
      <c r="C56" s="26"/>
      <c r="D56" s="27"/>
      <c r="E56" s="26">
        <f t="shared" si="1"/>
        <v>0</v>
      </c>
      <c r="F56" s="28"/>
      <c r="G56" s="57"/>
    </row>
    <row r="57" spans="1:7" x14ac:dyDescent="0.25">
      <c r="A57" s="56"/>
      <c r="B57" s="25"/>
      <c r="C57" s="26"/>
      <c r="D57" s="27"/>
      <c r="E57" s="26">
        <f t="shared" si="1"/>
        <v>0</v>
      </c>
      <c r="F57" s="28"/>
      <c r="G57" s="57"/>
    </row>
    <row r="58" spans="1:7" x14ac:dyDescent="0.25">
      <c r="A58" s="56"/>
      <c r="B58" s="25"/>
      <c r="C58" s="26"/>
      <c r="D58" s="27"/>
      <c r="E58" s="26">
        <f t="shared" si="1"/>
        <v>0</v>
      </c>
      <c r="F58" s="28"/>
      <c r="G58" s="57"/>
    </row>
    <row r="59" spans="1:7" x14ac:dyDescent="0.25">
      <c r="A59" s="56"/>
      <c r="B59" s="25"/>
      <c r="C59" s="26"/>
      <c r="D59" s="27"/>
      <c r="E59" s="26">
        <f t="shared" si="1"/>
        <v>0</v>
      </c>
      <c r="F59" s="28"/>
      <c r="G59" s="57"/>
    </row>
    <row r="60" spans="1:7" x14ac:dyDescent="0.25">
      <c r="A60" s="56"/>
      <c r="B60" s="25"/>
      <c r="C60" s="26"/>
      <c r="D60" s="27"/>
      <c r="E60" s="26">
        <f t="shared" si="1"/>
        <v>0</v>
      </c>
      <c r="F60" s="28"/>
      <c r="G60" s="57"/>
    </row>
    <row r="61" spans="1:7" x14ac:dyDescent="0.25">
      <c r="A61" s="56"/>
      <c r="B61" s="25"/>
      <c r="C61" s="26"/>
      <c r="D61" s="27"/>
      <c r="E61" s="26">
        <f t="shared" si="1"/>
        <v>0</v>
      </c>
      <c r="F61" s="28"/>
      <c r="G61" s="57"/>
    </row>
    <row r="62" spans="1:7" x14ac:dyDescent="0.25">
      <c r="A62" s="56"/>
      <c r="B62" s="25"/>
      <c r="C62" s="26"/>
      <c r="D62" s="27"/>
      <c r="E62" s="26">
        <f t="shared" ref="E62:E84" si="2">C62*D62</f>
        <v>0</v>
      </c>
      <c r="F62" s="28"/>
      <c r="G62" s="57"/>
    </row>
    <row r="63" spans="1:7" x14ac:dyDescent="0.25">
      <c r="A63" s="56"/>
      <c r="B63" s="25"/>
      <c r="C63" s="26"/>
      <c r="D63" s="27"/>
      <c r="E63" s="26">
        <f t="shared" si="2"/>
        <v>0</v>
      </c>
      <c r="F63" s="28"/>
      <c r="G63" s="57"/>
    </row>
    <row r="64" spans="1:7" x14ac:dyDescent="0.25">
      <c r="A64" s="56"/>
      <c r="B64" s="25"/>
      <c r="C64" s="26"/>
      <c r="D64" s="27"/>
      <c r="E64" s="26">
        <f t="shared" si="2"/>
        <v>0</v>
      </c>
      <c r="F64" s="28"/>
      <c r="G64" s="57"/>
    </row>
    <row r="65" spans="1:7" x14ac:dyDescent="0.25">
      <c r="A65" s="56"/>
      <c r="B65" s="25"/>
      <c r="C65" s="26"/>
      <c r="D65" s="27"/>
      <c r="E65" s="26">
        <f t="shared" si="2"/>
        <v>0</v>
      </c>
      <c r="F65" s="28"/>
      <c r="G65" s="57"/>
    </row>
    <row r="66" spans="1:7" x14ac:dyDescent="0.25">
      <c r="A66" s="56"/>
      <c r="B66" s="25"/>
      <c r="C66" s="26"/>
      <c r="D66" s="27"/>
      <c r="E66" s="26">
        <f t="shared" si="2"/>
        <v>0</v>
      </c>
      <c r="F66" s="28"/>
      <c r="G66" s="57"/>
    </row>
    <row r="67" spans="1:7" x14ac:dyDescent="0.25">
      <c r="A67" s="56"/>
      <c r="B67" s="25"/>
      <c r="C67" s="26"/>
      <c r="D67" s="27"/>
      <c r="E67" s="26">
        <f t="shared" si="2"/>
        <v>0</v>
      </c>
      <c r="F67" s="28"/>
      <c r="G67" s="57"/>
    </row>
    <row r="68" spans="1:7" x14ac:dyDescent="0.25">
      <c r="A68" s="56"/>
      <c r="B68" s="25"/>
      <c r="C68" s="26"/>
      <c r="D68" s="27"/>
      <c r="E68" s="26">
        <f t="shared" si="2"/>
        <v>0</v>
      </c>
      <c r="F68" s="28"/>
      <c r="G68" s="57"/>
    </row>
    <row r="69" spans="1:7" x14ac:dyDescent="0.25">
      <c r="A69" s="56"/>
      <c r="B69" s="25"/>
      <c r="C69" s="26"/>
      <c r="D69" s="27"/>
      <c r="E69" s="26">
        <f t="shared" si="2"/>
        <v>0</v>
      </c>
      <c r="F69" s="28"/>
      <c r="G69" s="57"/>
    </row>
    <row r="70" spans="1:7" x14ac:dyDescent="0.25">
      <c r="A70" s="56"/>
      <c r="B70" s="25"/>
      <c r="C70" s="26"/>
      <c r="D70" s="27"/>
      <c r="E70" s="26">
        <f t="shared" si="2"/>
        <v>0</v>
      </c>
      <c r="F70" s="28"/>
      <c r="G70" s="57"/>
    </row>
    <row r="71" spans="1:7" x14ac:dyDescent="0.25">
      <c r="A71" s="56"/>
      <c r="B71" s="25"/>
      <c r="C71" s="26"/>
      <c r="D71" s="27"/>
      <c r="E71" s="26">
        <f t="shared" si="2"/>
        <v>0</v>
      </c>
      <c r="F71" s="28"/>
      <c r="G71" s="57"/>
    </row>
    <row r="72" spans="1:7" x14ac:dyDescent="0.25">
      <c r="A72" s="56"/>
      <c r="B72" s="25"/>
      <c r="C72" s="26"/>
      <c r="D72" s="27"/>
      <c r="E72" s="26">
        <f t="shared" si="2"/>
        <v>0</v>
      </c>
      <c r="F72" s="28"/>
      <c r="G72" s="57"/>
    </row>
    <row r="73" spans="1:7" x14ac:dyDescent="0.25">
      <c r="A73" s="56"/>
      <c r="B73" s="25"/>
      <c r="C73" s="26"/>
      <c r="D73" s="27"/>
      <c r="E73" s="26">
        <f t="shared" si="2"/>
        <v>0</v>
      </c>
      <c r="F73" s="28"/>
      <c r="G73" s="57"/>
    </row>
    <row r="74" spans="1:7" x14ac:dyDescent="0.25">
      <c r="A74" s="56"/>
      <c r="B74" s="25"/>
      <c r="C74" s="26"/>
      <c r="D74" s="27"/>
      <c r="E74" s="26">
        <f t="shared" si="2"/>
        <v>0</v>
      </c>
      <c r="F74" s="28"/>
      <c r="G74" s="57"/>
    </row>
    <row r="75" spans="1:7" x14ac:dyDescent="0.25">
      <c r="A75" s="56"/>
      <c r="B75" s="25"/>
      <c r="C75" s="26"/>
      <c r="D75" s="27"/>
      <c r="E75" s="26">
        <f t="shared" si="2"/>
        <v>0</v>
      </c>
      <c r="F75" s="28"/>
      <c r="G75" s="57"/>
    </row>
    <row r="76" spans="1:7" x14ac:dyDescent="0.25">
      <c r="A76" s="56"/>
      <c r="B76" s="25"/>
      <c r="C76" s="26"/>
      <c r="D76" s="27"/>
      <c r="E76" s="26">
        <f t="shared" si="2"/>
        <v>0</v>
      </c>
      <c r="F76" s="28"/>
      <c r="G76" s="57"/>
    </row>
    <row r="77" spans="1:7" x14ac:dyDescent="0.25">
      <c r="A77" s="56"/>
      <c r="B77" s="25"/>
      <c r="C77" s="26"/>
      <c r="D77" s="27"/>
      <c r="E77" s="26">
        <f t="shared" si="2"/>
        <v>0</v>
      </c>
      <c r="F77" s="28"/>
      <c r="G77" s="57"/>
    </row>
    <row r="78" spans="1:7" x14ac:dyDescent="0.25">
      <c r="A78" s="56"/>
      <c r="B78" s="25"/>
      <c r="C78" s="26"/>
      <c r="D78" s="27"/>
      <c r="E78" s="26">
        <f t="shared" si="2"/>
        <v>0</v>
      </c>
      <c r="F78" s="28"/>
      <c r="G78" s="57"/>
    </row>
    <row r="79" spans="1:7" x14ac:dyDescent="0.25">
      <c r="A79" s="56"/>
      <c r="B79" s="25"/>
      <c r="C79" s="26"/>
      <c r="D79" s="27"/>
      <c r="E79" s="26">
        <f t="shared" si="2"/>
        <v>0</v>
      </c>
      <c r="F79" s="28"/>
      <c r="G79" s="57"/>
    </row>
    <row r="80" spans="1:7" x14ac:dyDescent="0.25">
      <c r="A80" s="56"/>
      <c r="B80" s="25"/>
      <c r="C80" s="26"/>
      <c r="D80" s="27"/>
      <c r="E80" s="26">
        <f t="shared" si="2"/>
        <v>0</v>
      </c>
      <c r="F80" s="28"/>
      <c r="G80" s="57"/>
    </row>
    <row r="81" spans="1:7" x14ac:dyDescent="0.25">
      <c r="A81" s="56"/>
      <c r="B81" s="25"/>
      <c r="C81" s="26"/>
      <c r="D81" s="27"/>
      <c r="E81" s="26">
        <f t="shared" si="2"/>
        <v>0</v>
      </c>
      <c r="F81" s="28"/>
      <c r="G81" s="57"/>
    </row>
    <row r="82" spans="1:7" x14ac:dyDescent="0.25">
      <c r="A82" s="56"/>
      <c r="B82" s="25"/>
      <c r="C82" s="26"/>
      <c r="D82" s="27"/>
      <c r="E82" s="26">
        <f t="shared" si="2"/>
        <v>0</v>
      </c>
      <c r="F82" s="28"/>
      <c r="G82" s="57"/>
    </row>
    <row r="83" spans="1:7" x14ac:dyDescent="0.25">
      <c r="A83" s="56"/>
      <c r="B83" s="25"/>
      <c r="C83" s="26"/>
      <c r="D83" s="27"/>
      <c r="E83" s="26">
        <f t="shared" si="2"/>
        <v>0</v>
      </c>
      <c r="F83" s="28"/>
      <c r="G83" s="57"/>
    </row>
    <row r="84" spans="1:7" x14ac:dyDescent="0.25">
      <c r="A84" s="56"/>
      <c r="B84" s="25"/>
      <c r="C84" s="26"/>
      <c r="D84" s="27"/>
      <c r="E84" s="26">
        <f t="shared" si="2"/>
        <v>0</v>
      </c>
      <c r="F84" s="28"/>
      <c r="G84" s="57"/>
    </row>
    <row r="85" spans="1:7" x14ac:dyDescent="0.25">
      <c r="A85" s="56"/>
      <c r="B85" s="25"/>
      <c r="C85" s="26"/>
      <c r="D85" s="27"/>
      <c r="E85" s="26">
        <f t="shared" ref="E85:E94" si="3">C85*D85</f>
        <v>0</v>
      </c>
      <c r="F85" s="28"/>
      <c r="G85" s="57"/>
    </row>
    <row r="86" spans="1:7" x14ac:dyDescent="0.25">
      <c r="A86" s="56"/>
      <c r="B86" s="25"/>
      <c r="C86" s="26"/>
      <c r="D86" s="27"/>
      <c r="E86" s="26">
        <f t="shared" si="3"/>
        <v>0</v>
      </c>
      <c r="F86" s="28"/>
      <c r="G86" s="57"/>
    </row>
    <row r="87" spans="1:7" x14ac:dyDescent="0.25">
      <c r="A87" s="56"/>
      <c r="B87" s="25"/>
      <c r="C87" s="26"/>
      <c r="D87" s="27"/>
      <c r="E87" s="26">
        <f t="shared" si="3"/>
        <v>0</v>
      </c>
      <c r="F87" s="28"/>
      <c r="G87" s="57"/>
    </row>
    <row r="88" spans="1:7" x14ac:dyDescent="0.25">
      <c r="A88" s="56"/>
      <c r="B88" s="25"/>
      <c r="C88" s="26"/>
      <c r="D88" s="27"/>
      <c r="E88" s="26">
        <f t="shared" si="3"/>
        <v>0</v>
      </c>
      <c r="F88" s="28"/>
      <c r="G88" s="57"/>
    </row>
    <row r="89" spans="1:7" x14ac:dyDescent="0.25">
      <c r="A89" s="56"/>
      <c r="B89" s="25"/>
      <c r="C89" s="26"/>
      <c r="D89" s="27"/>
      <c r="E89" s="26">
        <f t="shared" si="3"/>
        <v>0</v>
      </c>
      <c r="F89" s="28"/>
      <c r="G89" s="57"/>
    </row>
    <row r="90" spans="1:7" x14ac:dyDescent="0.25">
      <c r="A90" s="56"/>
      <c r="B90" s="25"/>
      <c r="C90" s="26"/>
      <c r="D90" s="27"/>
      <c r="E90" s="26">
        <f t="shared" si="3"/>
        <v>0</v>
      </c>
      <c r="F90" s="28"/>
      <c r="G90" s="57"/>
    </row>
    <row r="91" spans="1:7" x14ac:dyDescent="0.25">
      <c r="A91" s="56"/>
      <c r="B91" s="25"/>
      <c r="C91" s="26"/>
      <c r="D91" s="27"/>
      <c r="E91" s="26">
        <f t="shared" si="3"/>
        <v>0</v>
      </c>
      <c r="F91" s="28"/>
      <c r="G91" s="57"/>
    </row>
    <row r="92" spans="1:7" x14ac:dyDescent="0.25">
      <c r="A92" s="56"/>
      <c r="B92" s="25"/>
      <c r="C92" s="26"/>
      <c r="D92" s="27"/>
      <c r="E92" s="26">
        <f t="shared" si="3"/>
        <v>0</v>
      </c>
      <c r="F92" s="28"/>
      <c r="G92" s="57"/>
    </row>
    <row r="93" spans="1:7" x14ac:dyDescent="0.25">
      <c r="A93" s="56"/>
      <c r="B93" s="25"/>
      <c r="C93" s="26"/>
      <c r="D93" s="27"/>
      <c r="E93" s="26">
        <f t="shared" si="3"/>
        <v>0</v>
      </c>
      <c r="F93" s="28"/>
      <c r="G93" s="57"/>
    </row>
    <row r="94" spans="1:7" s="16" customFormat="1" ht="13" thickBot="1" x14ac:dyDescent="0.3">
      <c r="A94" s="58"/>
      <c r="B94" s="33"/>
      <c r="C94" s="34"/>
      <c r="D94" s="35"/>
      <c r="E94" s="34">
        <f t="shared" si="3"/>
        <v>0</v>
      </c>
      <c r="F94" s="36"/>
      <c r="G94" s="59"/>
    </row>
    <row r="95" spans="1:7" s="29" customFormat="1" ht="13.5" thickTop="1" thickBot="1" x14ac:dyDescent="0.3">
      <c r="A95" s="60"/>
      <c r="B95" s="61"/>
      <c r="C95" s="62"/>
      <c r="D95" s="63"/>
      <c r="E95" s="64">
        <f>SUM(E9:E94)</f>
        <v>0</v>
      </c>
      <c r="F95" s="65"/>
      <c r="G95" s="66"/>
    </row>
    <row r="96" spans="1:7" s="29" customFormat="1" x14ac:dyDescent="0.25">
      <c r="B96" s="32"/>
      <c r="E96" s="31"/>
      <c r="F96" s="30"/>
      <c r="G96" s="32"/>
    </row>
    <row r="97" spans="1:7" s="29" customFormat="1" x14ac:dyDescent="0.25">
      <c r="B97" s="32"/>
      <c r="E97" s="31">
        <f>G97+'2nd HOTEL'!G97+'3rd HOTEL'!G97+'4th HOTEL'!G97+'5th HOTEL'!G97</f>
        <v>0</v>
      </c>
      <c r="F97" s="30" t="str">
        <f>DETAIL!$I13</f>
        <v>Advertising / Business Cards - 6120-4-41</v>
      </c>
      <c r="G97" s="32">
        <f>SUMIF($F$9:$F$94,F97,$E$9:$E$94)</f>
        <v>0</v>
      </c>
    </row>
    <row r="98" spans="1:7" s="29" customFormat="1" x14ac:dyDescent="0.25">
      <c r="B98" s="32"/>
      <c r="E98" s="31">
        <f>G98+'2nd HOTEL'!G98+'3rd HOTEL'!G98+'4th HOTEL'!G98+'5th HOTEL'!G98</f>
        <v>0</v>
      </c>
      <c r="F98" s="30" t="str">
        <f>DETAIL!$I14</f>
        <v>Automobile - Car Rental / Gas / Mileage / Taxi - 6560-4-41</v>
      </c>
      <c r="G98" s="32">
        <f>SUMIF($F$9:$F$94,F98,$E$9:$E$94)</f>
        <v>0</v>
      </c>
    </row>
    <row r="99" spans="1:7" x14ac:dyDescent="0.25">
      <c r="B99" s="18"/>
      <c r="E99" s="31">
        <f>G99+'2nd HOTEL'!G99+'3rd HOTEL'!G99+'4th HOTEL'!G99+'5th HOTEL'!G99</f>
        <v>0</v>
      </c>
      <c r="F99" s="30" t="str">
        <f>DETAIL!$I15</f>
        <v>Bank Fees - 6130-4-41</v>
      </c>
      <c r="G99" s="32">
        <f t="shared" ref="G99:G110" si="4">SUMIF($F$9:$F$94,F99,$E$9:$E$94)</f>
        <v>0</v>
      </c>
    </row>
    <row r="100" spans="1:7" x14ac:dyDescent="0.25">
      <c r="B100" s="18"/>
      <c r="E100" s="31">
        <f>G100+'2nd HOTEL'!G100+'3rd HOTEL'!G100+'4th HOTEL'!G100+'5th HOTEL'!G100</f>
        <v>0</v>
      </c>
      <c r="F100" s="30" t="str">
        <f>DETAIL!$I16</f>
        <v>CCRA Meetings - 6400-4-41</v>
      </c>
      <c r="G100" s="32">
        <f t="shared" si="4"/>
        <v>0</v>
      </c>
    </row>
    <row r="101" spans="1:7" x14ac:dyDescent="0.25">
      <c r="B101" s="18"/>
      <c r="E101" s="31">
        <f>G101+'2nd HOTEL'!G101+'3rd HOTEL'!G101+'4th HOTEL'!G101+'5th HOTEL'!G101</f>
        <v>0</v>
      </c>
      <c r="F101" s="30" t="str">
        <f>DETAIL!$I17</f>
        <v>Computer Equipment - 6170-4-41</v>
      </c>
      <c r="G101" s="32">
        <f t="shared" si="4"/>
        <v>0</v>
      </c>
    </row>
    <row r="102" spans="1:7" x14ac:dyDescent="0.25">
      <c r="E102" s="31">
        <f>G102+'2nd HOTEL'!G102+'3rd HOTEL'!G102+'4th HOTEL'!G102+'5th HOTEL'!G102</f>
        <v>0</v>
      </c>
      <c r="F102" s="30" t="str">
        <f>DETAIL!$I18</f>
        <v>Computer Software - 1515-4-41</v>
      </c>
      <c r="G102" s="32">
        <f t="shared" si="4"/>
        <v>0</v>
      </c>
    </row>
    <row r="103" spans="1:7" x14ac:dyDescent="0.25">
      <c r="E103" s="31">
        <f>G103+'2nd HOTEL'!G103+'3rd HOTEL'!G103+'4th HOTEL'!G103+'5th HOTEL'!G103</f>
        <v>0</v>
      </c>
      <c r="F103" s="30" t="str">
        <f>DETAIL!$I19</f>
        <v>Dues / Subscriptions / Licenses - 6240-4-41</v>
      </c>
      <c r="G103" s="32">
        <f t="shared" si="4"/>
        <v>0</v>
      </c>
    </row>
    <row r="104" spans="1:7" x14ac:dyDescent="0.25">
      <c r="E104" s="31">
        <f>G104+'2nd HOTEL'!G104+'3rd HOTEL'!G104+'4th HOTEL'!G104+'5th HOTEL'!G104</f>
        <v>0</v>
      </c>
      <c r="F104" s="30" t="str">
        <f>DETAIL!$I20</f>
        <v>Exhibitions / Trade shows - 4550-4-41</v>
      </c>
      <c r="G104" s="32">
        <f t="shared" si="4"/>
        <v>0</v>
      </c>
    </row>
    <row r="105" spans="1:7" x14ac:dyDescent="0.25">
      <c r="E105" s="31">
        <f>G105+'2nd HOTEL'!G105+'3rd HOTEL'!G105+'4th HOTEL'!G105+'5th HOTEL'!G105</f>
        <v>0</v>
      </c>
      <c r="F105" s="30" t="str">
        <f>DETAIL!$I21</f>
        <v>Gifts - 6310-4-41</v>
      </c>
      <c r="G105" s="32">
        <f t="shared" si="4"/>
        <v>0</v>
      </c>
    </row>
    <row r="106" spans="1:7" x14ac:dyDescent="0.25">
      <c r="E106" s="31">
        <f>G106+'2nd HOTEL'!G106+'3rd HOTEL'!G106+'4th HOTEL'!G106+'5th HOTEL'!G106</f>
        <v>0</v>
      </c>
      <c r="F106" s="30" t="str">
        <f>DETAIL!$I22</f>
        <v>Hotel / Airfare / Misc. Travel - 6600-4-41</v>
      </c>
      <c r="G106" s="32">
        <f t="shared" si="4"/>
        <v>0</v>
      </c>
    </row>
    <row r="107" spans="1:7" x14ac:dyDescent="0.25">
      <c r="E107" s="31">
        <f>G107+'2nd HOTEL'!G107+'3rd HOTEL'!G107+'4th HOTEL'!G107+'5th HOTEL'!G107</f>
        <v>0</v>
      </c>
      <c r="F107" s="30" t="str">
        <f>DETAIL!$I23</f>
        <v>Meals - 6590-4-41</v>
      </c>
      <c r="G107" s="32">
        <f t="shared" si="4"/>
        <v>0</v>
      </c>
    </row>
    <row r="108" spans="1:7" x14ac:dyDescent="0.25">
      <c r="E108" s="31">
        <f>G108+'2nd HOTEL'!G108+'3rd HOTEL'!G108+'4th HOTEL'!G108+'5th HOTEL'!G108</f>
        <v>0</v>
      </c>
      <c r="F108" s="30" t="str">
        <f>DETAIL!$I24</f>
        <v>Office Supplies - 6410-4-41</v>
      </c>
      <c r="G108" s="32">
        <f t="shared" si="4"/>
        <v>0</v>
      </c>
    </row>
    <row r="109" spans="1:7" x14ac:dyDescent="0.25">
      <c r="E109" s="31">
        <f>G109+'2nd HOTEL'!G109+'3rd HOTEL'!G109+'4th HOTEL'!G109+'5th HOTEL'!G109</f>
        <v>0</v>
      </c>
      <c r="F109" s="30" t="str">
        <f>DETAIL!$I25</f>
        <v>Postage - 6420-4-41</v>
      </c>
      <c r="G109" s="32">
        <f t="shared" si="4"/>
        <v>0</v>
      </c>
    </row>
    <row r="110" spans="1:7" x14ac:dyDescent="0.25">
      <c r="E110" s="31">
        <f>G110+'2nd HOTEL'!G110+'3rd HOTEL'!G110+'4th HOTEL'!G110+'5th HOTEL'!G110</f>
        <v>0</v>
      </c>
      <c r="F110" s="30" t="str">
        <f>DETAIL!$I26</f>
        <v>Telephone / Internet - 6520-4-41</v>
      </c>
      <c r="G110" s="32">
        <f t="shared" si="4"/>
        <v>0</v>
      </c>
    </row>
    <row r="111" spans="1:7" x14ac:dyDescent="0.25">
      <c r="A111" s="31"/>
      <c r="E111" s="31">
        <f>G111+'2nd HOTEL'!G111+'3rd HOTEL'!G111+'4th HOTEL'!G111+'5th HOTEL'!G111</f>
        <v>0</v>
      </c>
      <c r="F111" s="30" t="str">
        <f>DETAIL!$I27</f>
        <v>Miscellaneous</v>
      </c>
      <c r="G111" s="32">
        <f>SUMIF($F$9:$F$94,F111,$E$9:$E$94)</f>
        <v>0</v>
      </c>
    </row>
    <row r="112" spans="1:7" x14ac:dyDescent="0.25">
      <c r="A112" s="31"/>
      <c r="F112" s="10"/>
    </row>
    <row r="113" spans="5:7" ht="13" x14ac:dyDescent="0.3">
      <c r="E113" s="37">
        <f>SUM(E97:E112)</f>
        <v>0</v>
      </c>
      <c r="F113" s="38" t="s">
        <v>40</v>
      </c>
      <c r="G113" s="37">
        <f>SUM(G97:G112)</f>
        <v>0</v>
      </c>
    </row>
  </sheetData>
  <mergeCells count="7">
    <mergeCell ref="A2:E2"/>
    <mergeCell ref="A1:E1"/>
    <mergeCell ref="A7:E7"/>
    <mergeCell ref="A6:E6"/>
    <mergeCell ref="A5:E5"/>
    <mergeCell ref="A4:E4"/>
    <mergeCell ref="A3:E3"/>
  </mergeCells>
  <conditionalFormatting sqref="A7:F7">
    <cfRule type="expression" dxfId="9" priority="11">
      <formula>$F$7=0</formula>
    </cfRule>
    <cfRule type="expression" dxfId="8" priority="21">
      <formula>$F$7&lt;&gt;0</formula>
    </cfRule>
  </conditionalFormatting>
  <dataValidations count="1">
    <dataValidation type="list" allowBlank="1" showInputMessage="1" showErrorMessage="1" sqref="F9:F94">
      <formula1>$F$97:$F$112</formula1>
    </dataValidation>
  </dataValidations>
  <pageMargins left="0.25" right="0.25" top="0.75" bottom="0.75" header="0.3" footer="0.3"/>
  <pageSetup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113"/>
  <sheetViews>
    <sheetView zoomScaleNormal="100" workbookViewId="0">
      <selection activeCell="J102" sqref="J102"/>
    </sheetView>
  </sheetViews>
  <sheetFormatPr defaultRowHeight="12.5" x14ac:dyDescent="0.25"/>
  <cols>
    <col min="1" max="1" width="10.08984375" bestFit="1" customWidth="1"/>
    <col min="2" max="2" width="19" style="17" bestFit="1" customWidth="1"/>
    <col min="3" max="3" width="11.36328125" bestFit="1" customWidth="1"/>
    <col min="4" max="4" width="8" bestFit="1" customWidth="1"/>
    <col min="5" max="5" width="12.90625" bestFit="1" customWidth="1"/>
    <col min="6" max="6" width="50.453125" style="6" bestFit="1" customWidth="1"/>
    <col min="7" max="7" width="14.6328125" style="17" customWidth="1"/>
  </cols>
  <sheetData>
    <row r="1" spans="1:7" ht="18" x14ac:dyDescent="0.4">
      <c r="A1" s="175" t="s">
        <v>20</v>
      </c>
      <c r="B1" s="176"/>
      <c r="C1" s="176"/>
      <c r="D1" s="176"/>
      <c r="E1" s="176"/>
      <c r="F1" s="49"/>
      <c r="G1" s="50"/>
    </row>
    <row r="2" spans="1:7" ht="18" x14ac:dyDescent="0.4">
      <c r="A2" s="173" t="s">
        <v>23</v>
      </c>
      <c r="B2" s="174"/>
      <c r="C2" s="174"/>
      <c r="D2" s="174"/>
      <c r="E2" s="174"/>
      <c r="F2" s="19"/>
      <c r="G2" s="51"/>
    </row>
    <row r="3" spans="1:7" ht="18" x14ac:dyDescent="0.4">
      <c r="A3" s="173" t="s">
        <v>21</v>
      </c>
      <c r="B3" s="174"/>
      <c r="C3" s="174"/>
      <c r="D3" s="174"/>
      <c r="E3" s="174"/>
      <c r="F3" s="20"/>
      <c r="G3" s="51"/>
    </row>
    <row r="4" spans="1:7" ht="18" x14ac:dyDescent="0.4">
      <c r="A4" s="173" t="s">
        <v>22</v>
      </c>
      <c r="B4" s="174"/>
      <c r="C4" s="174"/>
      <c r="D4" s="174"/>
      <c r="E4" s="174"/>
      <c r="F4" s="20"/>
      <c r="G4" s="51"/>
    </row>
    <row r="5" spans="1:7" ht="18" x14ac:dyDescent="0.4">
      <c r="A5" s="173" t="s">
        <v>36</v>
      </c>
      <c r="B5" s="174"/>
      <c r="C5" s="174"/>
      <c r="D5" s="174"/>
      <c r="E5" s="174"/>
      <c r="F5" s="21">
        <f>F4-F3</f>
        <v>0</v>
      </c>
      <c r="G5" s="51"/>
    </row>
    <row r="6" spans="1:7" ht="18" x14ac:dyDescent="0.4">
      <c r="A6" s="173" t="s">
        <v>32</v>
      </c>
      <c r="B6" s="174"/>
      <c r="C6" s="174"/>
      <c r="D6" s="174"/>
      <c r="E6" s="174"/>
      <c r="F6" s="22"/>
      <c r="G6" s="51"/>
    </row>
    <row r="7" spans="1:7" x14ac:dyDescent="0.25">
      <c r="A7" s="177" t="s">
        <v>37</v>
      </c>
      <c r="B7" s="178"/>
      <c r="C7" s="178"/>
      <c r="D7" s="178"/>
      <c r="E7" s="178"/>
      <c r="F7" s="52">
        <f>F6-E95</f>
        <v>0</v>
      </c>
      <c r="G7" s="53"/>
    </row>
    <row r="8" spans="1:7" s="17" customFormat="1" x14ac:dyDescent="0.25">
      <c r="A8" s="54" t="s">
        <v>0</v>
      </c>
      <c r="B8" s="23" t="s">
        <v>24</v>
      </c>
      <c r="C8" s="23" t="s">
        <v>3</v>
      </c>
      <c r="D8" s="23" t="s">
        <v>30</v>
      </c>
      <c r="E8" s="23" t="s">
        <v>31</v>
      </c>
      <c r="F8" s="24" t="s">
        <v>33</v>
      </c>
      <c r="G8" s="55" t="s">
        <v>39</v>
      </c>
    </row>
    <row r="9" spans="1:7" x14ac:dyDescent="0.25">
      <c r="A9" s="56"/>
      <c r="B9" s="25" t="s">
        <v>25</v>
      </c>
      <c r="C9" s="26"/>
      <c r="D9" s="27">
        <f t="shared" ref="D9:D12" si="0">$F$5</f>
        <v>0</v>
      </c>
      <c r="E9" s="26">
        <f>C9*D9</f>
        <v>0</v>
      </c>
      <c r="F9" s="28" t="str">
        <f>DETAIL!$I$22</f>
        <v>Hotel / Airfare / Misc. Travel - 6600-4-41</v>
      </c>
      <c r="G9" s="57"/>
    </row>
    <row r="10" spans="1:7" x14ac:dyDescent="0.25">
      <c r="A10" s="56"/>
      <c r="B10" s="25" t="s">
        <v>26</v>
      </c>
      <c r="C10" s="26"/>
      <c r="D10" s="27">
        <f t="shared" si="0"/>
        <v>0</v>
      </c>
      <c r="E10" s="26">
        <f t="shared" ref="E10:E73" si="1">C10*D10</f>
        <v>0</v>
      </c>
      <c r="F10" s="28" t="str">
        <f>DETAIL!$I$22</f>
        <v>Hotel / Airfare / Misc. Travel - 6600-4-41</v>
      </c>
      <c r="G10" s="57"/>
    </row>
    <row r="11" spans="1:7" x14ac:dyDescent="0.25">
      <c r="A11" s="56"/>
      <c r="B11" s="25" t="s">
        <v>26</v>
      </c>
      <c r="C11" s="26"/>
      <c r="D11" s="27">
        <f t="shared" si="0"/>
        <v>0</v>
      </c>
      <c r="E11" s="26">
        <f t="shared" si="1"/>
        <v>0</v>
      </c>
      <c r="F11" s="28" t="str">
        <f>DETAIL!$I$22</f>
        <v>Hotel / Airfare / Misc. Travel - 6600-4-41</v>
      </c>
      <c r="G11" s="57"/>
    </row>
    <row r="12" spans="1:7" x14ac:dyDescent="0.25">
      <c r="A12" s="56"/>
      <c r="B12" s="25" t="s">
        <v>27</v>
      </c>
      <c r="C12" s="26"/>
      <c r="D12" s="27">
        <f t="shared" si="0"/>
        <v>0</v>
      </c>
      <c r="E12" s="26">
        <f t="shared" si="1"/>
        <v>0</v>
      </c>
      <c r="F12" s="28" t="str">
        <f>DETAIL!$I$22</f>
        <v>Hotel / Airfare / Misc. Travel - 6600-4-41</v>
      </c>
      <c r="G12" s="57"/>
    </row>
    <row r="13" spans="1:7" x14ac:dyDescent="0.25">
      <c r="A13" s="56"/>
      <c r="B13" s="25"/>
      <c r="C13" s="26"/>
      <c r="D13" s="27"/>
      <c r="E13" s="26">
        <f t="shared" si="1"/>
        <v>0</v>
      </c>
      <c r="F13" s="28"/>
      <c r="G13" s="57"/>
    </row>
    <row r="14" spans="1:7" x14ac:dyDescent="0.25">
      <c r="A14" s="56"/>
      <c r="B14" s="25" t="s">
        <v>28</v>
      </c>
      <c r="C14" s="26"/>
      <c r="D14" s="27"/>
      <c r="E14" s="26">
        <f t="shared" si="1"/>
        <v>0</v>
      </c>
      <c r="F14" s="28" t="str">
        <f>DETAIL!$I$26</f>
        <v>Telephone / Internet - 6520-4-41</v>
      </c>
      <c r="G14" s="57"/>
    </row>
    <row r="15" spans="1:7" x14ac:dyDescent="0.25">
      <c r="A15" s="56"/>
      <c r="B15" s="25" t="s">
        <v>29</v>
      </c>
      <c r="C15" s="26"/>
      <c r="D15" s="27"/>
      <c r="E15" s="26">
        <f t="shared" si="1"/>
        <v>0</v>
      </c>
      <c r="F15" s="28" t="str">
        <f>DETAIL!$I$26</f>
        <v>Telephone / Internet - 6520-4-41</v>
      </c>
      <c r="G15" s="57"/>
    </row>
    <row r="16" spans="1:7" x14ac:dyDescent="0.25">
      <c r="A16" s="56"/>
      <c r="B16" s="25"/>
      <c r="C16" s="26"/>
      <c r="D16" s="27"/>
      <c r="E16" s="26">
        <f t="shared" si="1"/>
        <v>0</v>
      </c>
      <c r="F16" s="28"/>
      <c r="G16" s="57"/>
    </row>
    <row r="17" spans="1:7" x14ac:dyDescent="0.25">
      <c r="A17" s="56"/>
      <c r="B17" s="25"/>
      <c r="C17" s="26"/>
      <c r="D17" s="27"/>
      <c r="E17" s="26">
        <f t="shared" si="1"/>
        <v>0</v>
      </c>
      <c r="F17" s="28"/>
      <c r="G17" s="57"/>
    </row>
    <row r="18" spans="1:7" x14ac:dyDescent="0.25">
      <c r="A18" s="56"/>
      <c r="B18" s="25"/>
      <c r="C18" s="26"/>
      <c r="D18" s="27"/>
      <c r="E18" s="26">
        <f t="shared" si="1"/>
        <v>0</v>
      </c>
      <c r="F18" s="28"/>
      <c r="G18" s="57"/>
    </row>
    <row r="19" spans="1:7" x14ac:dyDescent="0.25">
      <c r="A19" s="56"/>
      <c r="B19" s="25"/>
      <c r="C19" s="26"/>
      <c r="D19" s="27"/>
      <c r="E19" s="26">
        <f t="shared" si="1"/>
        <v>0</v>
      </c>
      <c r="F19" s="28"/>
      <c r="G19" s="57"/>
    </row>
    <row r="20" spans="1:7" x14ac:dyDescent="0.25">
      <c r="A20" s="56"/>
      <c r="B20" s="25"/>
      <c r="C20" s="26"/>
      <c r="D20" s="27"/>
      <c r="E20" s="26">
        <f t="shared" si="1"/>
        <v>0</v>
      </c>
      <c r="F20" s="28"/>
      <c r="G20" s="57"/>
    </row>
    <row r="21" spans="1:7" x14ac:dyDescent="0.25">
      <c r="A21" s="56"/>
      <c r="B21" s="25"/>
      <c r="C21" s="26"/>
      <c r="D21" s="27"/>
      <c r="E21" s="26">
        <f t="shared" si="1"/>
        <v>0</v>
      </c>
      <c r="F21" s="28"/>
      <c r="G21" s="57"/>
    </row>
    <row r="22" spans="1:7" x14ac:dyDescent="0.25">
      <c r="A22" s="56"/>
      <c r="B22" s="25"/>
      <c r="C22" s="26"/>
      <c r="D22" s="27"/>
      <c r="E22" s="26">
        <f t="shared" si="1"/>
        <v>0</v>
      </c>
      <c r="F22" s="28"/>
      <c r="G22" s="57"/>
    </row>
    <row r="23" spans="1:7" x14ac:dyDescent="0.25">
      <c r="A23" s="56"/>
      <c r="B23" s="25" t="s">
        <v>34</v>
      </c>
      <c r="C23" s="26"/>
      <c r="D23" s="27">
        <v>1</v>
      </c>
      <c r="E23" s="26">
        <f t="shared" si="1"/>
        <v>0</v>
      </c>
      <c r="F23" s="28" t="str">
        <f>DETAIL!$I$23</f>
        <v>Meals - 6590-4-41</v>
      </c>
      <c r="G23" s="57"/>
    </row>
    <row r="24" spans="1:7" x14ac:dyDescent="0.25">
      <c r="A24" s="56"/>
      <c r="B24" s="25"/>
      <c r="C24" s="26"/>
      <c r="D24" s="27"/>
      <c r="E24" s="26">
        <f t="shared" si="1"/>
        <v>0</v>
      </c>
      <c r="F24" s="28"/>
      <c r="G24" s="57"/>
    </row>
    <row r="25" spans="1:7" x14ac:dyDescent="0.25">
      <c r="A25" s="56"/>
      <c r="B25" s="25"/>
      <c r="C25" s="26"/>
      <c r="D25" s="27"/>
      <c r="E25" s="26">
        <f t="shared" si="1"/>
        <v>0</v>
      </c>
      <c r="F25" s="28"/>
      <c r="G25" s="57"/>
    </row>
    <row r="26" spans="1:7" x14ac:dyDescent="0.25">
      <c r="A26" s="56"/>
      <c r="B26" s="25"/>
      <c r="C26" s="26"/>
      <c r="D26" s="27"/>
      <c r="E26" s="26">
        <f t="shared" si="1"/>
        <v>0</v>
      </c>
      <c r="F26" s="28"/>
      <c r="G26" s="57"/>
    </row>
    <row r="27" spans="1:7" x14ac:dyDescent="0.25">
      <c r="A27" s="56"/>
      <c r="B27" s="25"/>
      <c r="C27" s="26"/>
      <c r="D27" s="27"/>
      <c r="E27" s="26">
        <f t="shared" si="1"/>
        <v>0</v>
      </c>
      <c r="F27" s="28"/>
      <c r="G27" s="57"/>
    </row>
    <row r="28" spans="1:7" x14ac:dyDescent="0.25">
      <c r="A28" s="56"/>
      <c r="B28" s="25"/>
      <c r="C28" s="26"/>
      <c r="D28" s="27"/>
      <c r="E28" s="26">
        <f t="shared" si="1"/>
        <v>0</v>
      </c>
      <c r="F28" s="28"/>
      <c r="G28" s="57"/>
    </row>
    <row r="29" spans="1:7" x14ac:dyDescent="0.25">
      <c r="A29" s="56"/>
      <c r="B29" s="25"/>
      <c r="C29" s="26"/>
      <c r="D29" s="27"/>
      <c r="E29" s="26">
        <f t="shared" si="1"/>
        <v>0</v>
      </c>
      <c r="F29" s="28"/>
      <c r="G29" s="57"/>
    </row>
    <row r="30" spans="1:7" x14ac:dyDescent="0.25">
      <c r="A30" s="56"/>
      <c r="B30" s="25"/>
      <c r="C30" s="26"/>
      <c r="D30" s="27"/>
      <c r="E30" s="26">
        <f t="shared" si="1"/>
        <v>0</v>
      </c>
      <c r="F30" s="28"/>
      <c r="G30" s="57"/>
    </row>
    <row r="31" spans="1:7" x14ac:dyDescent="0.25">
      <c r="A31" s="56"/>
      <c r="B31" s="25"/>
      <c r="C31" s="26"/>
      <c r="D31" s="27"/>
      <c r="E31" s="26">
        <f t="shared" si="1"/>
        <v>0</v>
      </c>
      <c r="F31" s="28"/>
      <c r="G31" s="57"/>
    </row>
    <row r="32" spans="1:7" x14ac:dyDescent="0.25">
      <c r="A32" s="56"/>
      <c r="B32" s="25"/>
      <c r="C32" s="26"/>
      <c r="D32" s="27"/>
      <c r="E32" s="26">
        <f t="shared" si="1"/>
        <v>0</v>
      </c>
      <c r="F32" s="28"/>
      <c r="G32" s="57"/>
    </row>
    <row r="33" spans="1:7" x14ac:dyDescent="0.25">
      <c r="A33" s="56"/>
      <c r="B33" s="25"/>
      <c r="C33" s="26"/>
      <c r="D33" s="27"/>
      <c r="E33" s="26">
        <f t="shared" si="1"/>
        <v>0</v>
      </c>
      <c r="F33" s="28"/>
      <c r="G33" s="57"/>
    </row>
    <row r="34" spans="1:7" x14ac:dyDescent="0.25">
      <c r="A34" s="56"/>
      <c r="B34" s="25"/>
      <c r="C34" s="26"/>
      <c r="D34" s="27"/>
      <c r="E34" s="26">
        <f t="shared" si="1"/>
        <v>0</v>
      </c>
      <c r="F34" s="28"/>
      <c r="G34" s="57"/>
    </row>
    <row r="35" spans="1:7" x14ac:dyDescent="0.25">
      <c r="A35" s="56"/>
      <c r="B35" s="25"/>
      <c r="C35" s="26"/>
      <c r="D35" s="27"/>
      <c r="E35" s="26">
        <f t="shared" si="1"/>
        <v>0</v>
      </c>
      <c r="F35" s="28"/>
      <c r="G35" s="57"/>
    </row>
    <row r="36" spans="1:7" x14ac:dyDescent="0.25">
      <c r="A36" s="56"/>
      <c r="B36" s="25"/>
      <c r="C36" s="26"/>
      <c r="D36" s="27"/>
      <c r="E36" s="26">
        <f t="shared" si="1"/>
        <v>0</v>
      </c>
      <c r="F36" s="28"/>
      <c r="G36" s="57"/>
    </row>
    <row r="37" spans="1:7" x14ac:dyDescent="0.25">
      <c r="A37" s="56"/>
      <c r="B37" s="25"/>
      <c r="C37" s="26"/>
      <c r="D37" s="27"/>
      <c r="E37" s="26">
        <f t="shared" si="1"/>
        <v>0</v>
      </c>
      <c r="F37" s="28"/>
      <c r="G37" s="57"/>
    </row>
    <row r="38" spans="1:7" x14ac:dyDescent="0.25">
      <c r="A38" s="56"/>
      <c r="B38" s="25" t="s">
        <v>35</v>
      </c>
      <c r="C38" s="26"/>
      <c r="D38" s="27"/>
      <c r="E38" s="26">
        <f t="shared" si="1"/>
        <v>0</v>
      </c>
      <c r="F38" s="28" t="s">
        <v>38</v>
      </c>
      <c r="G38" s="57"/>
    </row>
    <row r="39" spans="1:7" x14ac:dyDescent="0.25">
      <c r="A39" s="56"/>
      <c r="B39" s="25"/>
      <c r="C39" s="26"/>
      <c r="D39" s="27"/>
      <c r="E39" s="26">
        <f t="shared" si="1"/>
        <v>0</v>
      </c>
      <c r="F39" s="28"/>
      <c r="G39" s="57"/>
    </row>
    <row r="40" spans="1:7" x14ac:dyDescent="0.25">
      <c r="A40" s="56"/>
      <c r="B40" s="25"/>
      <c r="C40" s="26"/>
      <c r="D40" s="27"/>
      <c r="E40" s="26">
        <f t="shared" si="1"/>
        <v>0</v>
      </c>
      <c r="F40" s="28"/>
      <c r="G40" s="57"/>
    </row>
    <row r="41" spans="1:7" x14ac:dyDescent="0.25">
      <c r="A41" s="56"/>
      <c r="B41" s="25"/>
      <c r="C41" s="26"/>
      <c r="D41" s="27"/>
      <c r="E41" s="26">
        <f t="shared" si="1"/>
        <v>0</v>
      </c>
      <c r="F41" s="28"/>
      <c r="G41" s="57"/>
    </row>
    <row r="42" spans="1:7" x14ac:dyDescent="0.25">
      <c r="A42" s="56"/>
      <c r="B42" s="25"/>
      <c r="C42" s="26"/>
      <c r="D42" s="27"/>
      <c r="E42" s="26">
        <f t="shared" si="1"/>
        <v>0</v>
      </c>
      <c r="F42" s="28"/>
      <c r="G42" s="57"/>
    </row>
    <row r="43" spans="1:7" x14ac:dyDescent="0.25">
      <c r="A43" s="56"/>
      <c r="B43" s="25"/>
      <c r="C43" s="26"/>
      <c r="D43" s="27"/>
      <c r="E43" s="26">
        <f t="shared" si="1"/>
        <v>0</v>
      </c>
      <c r="F43" s="28"/>
      <c r="G43" s="57"/>
    </row>
    <row r="44" spans="1:7" x14ac:dyDescent="0.25">
      <c r="A44" s="56"/>
      <c r="B44" s="25"/>
      <c r="C44" s="26"/>
      <c r="D44" s="27"/>
      <c r="E44" s="26">
        <f t="shared" si="1"/>
        <v>0</v>
      </c>
      <c r="F44" s="28"/>
      <c r="G44" s="57"/>
    </row>
    <row r="45" spans="1:7" x14ac:dyDescent="0.25">
      <c r="A45" s="56"/>
      <c r="B45" s="25"/>
      <c r="C45" s="26"/>
      <c r="D45" s="27"/>
      <c r="E45" s="26">
        <f t="shared" si="1"/>
        <v>0</v>
      </c>
      <c r="F45" s="28"/>
      <c r="G45" s="57"/>
    </row>
    <row r="46" spans="1:7" x14ac:dyDescent="0.25">
      <c r="A46" s="56"/>
      <c r="B46" s="25"/>
      <c r="C46" s="26"/>
      <c r="D46" s="27"/>
      <c r="E46" s="26">
        <f t="shared" si="1"/>
        <v>0</v>
      </c>
      <c r="F46" s="28"/>
      <c r="G46" s="57"/>
    </row>
    <row r="47" spans="1:7" x14ac:dyDescent="0.25">
      <c r="A47" s="56"/>
      <c r="B47" s="25"/>
      <c r="C47" s="26"/>
      <c r="D47" s="27"/>
      <c r="E47" s="26">
        <f t="shared" si="1"/>
        <v>0</v>
      </c>
      <c r="F47" s="28"/>
      <c r="G47" s="57"/>
    </row>
    <row r="48" spans="1:7" x14ac:dyDescent="0.25">
      <c r="A48" s="56"/>
      <c r="B48" s="25"/>
      <c r="C48" s="26"/>
      <c r="D48" s="27"/>
      <c r="E48" s="26">
        <f t="shared" si="1"/>
        <v>0</v>
      </c>
      <c r="F48" s="28"/>
      <c r="G48" s="57"/>
    </row>
    <row r="49" spans="1:7" x14ac:dyDescent="0.25">
      <c r="A49" s="56"/>
      <c r="B49" s="25"/>
      <c r="C49" s="26"/>
      <c r="D49" s="27"/>
      <c r="E49" s="26">
        <f t="shared" si="1"/>
        <v>0</v>
      </c>
      <c r="F49" s="28"/>
      <c r="G49" s="57"/>
    </row>
    <row r="50" spans="1:7" x14ac:dyDescent="0.25">
      <c r="A50" s="56"/>
      <c r="B50" s="25"/>
      <c r="C50" s="26"/>
      <c r="D50" s="27"/>
      <c r="E50" s="26">
        <f t="shared" si="1"/>
        <v>0</v>
      </c>
      <c r="F50" s="28"/>
      <c r="G50" s="57"/>
    </row>
    <row r="51" spans="1:7" x14ac:dyDescent="0.25">
      <c r="A51" s="56"/>
      <c r="B51" s="25"/>
      <c r="C51" s="26"/>
      <c r="D51" s="27"/>
      <c r="E51" s="26">
        <f t="shared" si="1"/>
        <v>0</v>
      </c>
      <c r="F51" s="28"/>
      <c r="G51" s="57"/>
    </row>
    <row r="52" spans="1:7" x14ac:dyDescent="0.25">
      <c r="A52" s="56"/>
      <c r="B52" s="25"/>
      <c r="C52" s="26"/>
      <c r="D52" s="27"/>
      <c r="E52" s="26">
        <f t="shared" si="1"/>
        <v>0</v>
      </c>
      <c r="F52" s="28"/>
      <c r="G52" s="57"/>
    </row>
    <row r="53" spans="1:7" x14ac:dyDescent="0.25">
      <c r="A53" s="56"/>
      <c r="B53" s="25"/>
      <c r="C53" s="26"/>
      <c r="D53" s="27"/>
      <c r="E53" s="26">
        <f t="shared" si="1"/>
        <v>0</v>
      </c>
      <c r="F53" s="28"/>
      <c r="G53" s="57"/>
    </row>
    <row r="54" spans="1:7" x14ac:dyDescent="0.25">
      <c r="A54" s="56"/>
      <c r="B54" s="25"/>
      <c r="C54" s="26"/>
      <c r="D54" s="27"/>
      <c r="E54" s="26">
        <f t="shared" si="1"/>
        <v>0</v>
      </c>
      <c r="F54" s="28"/>
      <c r="G54" s="57"/>
    </row>
    <row r="55" spans="1:7" x14ac:dyDescent="0.25">
      <c r="A55" s="56"/>
      <c r="B55" s="25"/>
      <c r="C55" s="26"/>
      <c r="D55" s="27"/>
      <c r="E55" s="26">
        <f t="shared" si="1"/>
        <v>0</v>
      </c>
      <c r="F55" s="28"/>
      <c r="G55" s="57"/>
    </row>
    <row r="56" spans="1:7" x14ac:dyDescent="0.25">
      <c r="A56" s="56"/>
      <c r="B56" s="25"/>
      <c r="C56" s="26"/>
      <c r="D56" s="27"/>
      <c r="E56" s="26">
        <f t="shared" si="1"/>
        <v>0</v>
      </c>
      <c r="F56" s="28"/>
      <c r="G56" s="57"/>
    </row>
    <row r="57" spans="1:7" x14ac:dyDescent="0.25">
      <c r="A57" s="56"/>
      <c r="B57" s="25"/>
      <c r="C57" s="26"/>
      <c r="D57" s="27"/>
      <c r="E57" s="26">
        <f t="shared" si="1"/>
        <v>0</v>
      </c>
      <c r="F57" s="28"/>
      <c r="G57" s="57"/>
    </row>
    <row r="58" spans="1:7" x14ac:dyDescent="0.25">
      <c r="A58" s="56"/>
      <c r="B58" s="25"/>
      <c r="C58" s="26"/>
      <c r="D58" s="27"/>
      <c r="E58" s="26">
        <f t="shared" si="1"/>
        <v>0</v>
      </c>
      <c r="F58" s="28"/>
      <c r="G58" s="57"/>
    </row>
    <row r="59" spans="1:7" x14ac:dyDescent="0.25">
      <c r="A59" s="56"/>
      <c r="B59" s="25"/>
      <c r="C59" s="26"/>
      <c r="D59" s="27"/>
      <c r="E59" s="26">
        <f t="shared" si="1"/>
        <v>0</v>
      </c>
      <c r="F59" s="28"/>
      <c r="G59" s="57"/>
    </row>
    <row r="60" spans="1:7" x14ac:dyDescent="0.25">
      <c r="A60" s="56"/>
      <c r="B60" s="25"/>
      <c r="C60" s="26"/>
      <c r="D60" s="27"/>
      <c r="E60" s="26">
        <f t="shared" si="1"/>
        <v>0</v>
      </c>
      <c r="F60" s="28"/>
      <c r="G60" s="57"/>
    </row>
    <row r="61" spans="1:7" x14ac:dyDescent="0.25">
      <c r="A61" s="56"/>
      <c r="B61" s="25"/>
      <c r="C61" s="26"/>
      <c r="D61" s="27"/>
      <c r="E61" s="26">
        <f t="shared" si="1"/>
        <v>0</v>
      </c>
      <c r="F61" s="28"/>
      <c r="G61" s="57"/>
    </row>
    <row r="62" spans="1:7" x14ac:dyDescent="0.25">
      <c r="A62" s="56"/>
      <c r="B62" s="25"/>
      <c r="C62" s="26"/>
      <c r="D62" s="27"/>
      <c r="E62" s="26">
        <f t="shared" si="1"/>
        <v>0</v>
      </c>
      <c r="F62" s="28"/>
      <c r="G62" s="57"/>
    </row>
    <row r="63" spans="1:7" x14ac:dyDescent="0.25">
      <c r="A63" s="56"/>
      <c r="B63" s="25"/>
      <c r="C63" s="26"/>
      <c r="D63" s="27"/>
      <c r="E63" s="26">
        <f t="shared" si="1"/>
        <v>0</v>
      </c>
      <c r="F63" s="28"/>
      <c r="G63" s="57"/>
    </row>
    <row r="64" spans="1:7" x14ac:dyDescent="0.25">
      <c r="A64" s="56"/>
      <c r="B64" s="25"/>
      <c r="C64" s="26"/>
      <c r="D64" s="27"/>
      <c r="E64" s="26">
        <f t="shared" si="1"/>
        <v>0</v>
      </c>
      <c r="F64" s="28"/>
      <c r="G64" s="57"/>
    </row>
    <row r="65" spans="1:7" x14ac:dyDescent="0.25">
      <c r="A65" s="56"/>
      <c r="B65" s="25"/>
      <c r="C65" s="26"/>
      <c r="D65" s="27"/>
      <c r="E65" s="26">
        <f t="shared" si="1"/>
        <v>0</v>
      </c>
      <c r="F65" s="28"/>
      <c r="G65" s="57"/>
    </row>
    <row r="66" spans="1:7" x14ac:dyDescent="0.25">
      <c r="A66" s="56"/>
      <c r="B66" s="25"/>
      <c r="C66" s="26"/>
      <c r="D66" s="27"/>
      <c r="E66" s="26">
        <f t="shared" si="1"/>
        <v>0</v>
      </c>
      <c r="F66" s="28"/>
      <c r="G66" s="57"/>
    </row>
    <row r="67" spans="1:7" x14ac:dyDescent="0.25">
      <c r="A67" s="56"/>
      <c r="B67" s="25"/>
      <c r="C67" s="26"/>
      <c r="D67" s="27"/>
      <c r="E67" s="26">
        <f t="shared" si="1"/>
        <v>0</v>
      </c>
      <c r="F67" s="28"/>
      <c r="G67" s="57"/>
    </row>
    <row r="68" spans="1:7" x14ac:dyDescent="0.25">
      <c r="A68" s="56"/>
      <c r="B68" s="25"/>
      <c r="C68" s="26"/>
      <c r="D68" s="27"/>
      <c r="E68" s="26">
        <f t="shared" si="1"/>
        <v>0</v>
      </c>
      <c r="F68" s="28"/>
      <c r="G68" s="57"/>
    </row>
    <row r="69" spans="1:7" x14ac:dyDescent="0.25">
      <c r="A69" s="56"/>
      <c r="B69" s="25"/>
      <c r="C69" s="26"/>
      <c r="D69" s="27"/>
      <c r="E69" s="26">
        <f t="shared" si="1"/>
        <v>0</v>
      </c>
      <c r="F69" s="28"/>
      <c r="G69" s="57"/>
    </row>
    <row r="70" spans="1:7" x14ac:dyDescent="0.25">
      <c r="A70" s="56"/>
      <c r="B70" s="25"/>
      <c r="C70" s="26"/>
      <c r="D70" s="27"/>
      <c r="E70" s="26">
        <f t="shared" si="1"/>
        <v>0</v>
      </c>
      <c r="F70" s="28"/>
      <c r="G70" s="57"/>
    </row>
    <row r="71" spans="1:7" x14ac:dyDescent="0.25">
      <c r="A71" s="56"/>
      <c r="B71" s="25"/>
      <c r="C71" s="26"/>
      <c r="D71" s="27"/>
      <c r="E71" s="26">
        <f t="shared" si="1"/>
        <v>0</v>
      </c>
      <c r="F71" s="28"/>
      <c r="G71" s="57"/>
    </row>
    <row r="72" spans="1:7" x14ac:dyDescent="0.25">
      <c r="A72" s="56"/>
      <c r="B72" s="25"/>
      <c r="C72" s="26"/>
      <c r="D72" s="27"/>
      <c r="E72" s="26">
        <f t="shared" si="1"/>
        <v>0</v>
      </c>
      <c r="F72" s="28"/>
      <c r="G72" s="57"/>
    </row>
    <row r="73" spans="1:7" x14ac:dyDescent="0.25">
      <c r="A73" s="56"/>
      <c r="B73" s="25"/>
      <c r="C73" s="26"/>
      <c r="D73" s="27"/>
      <c r="E73" s="26">
        <f t="shared" si="1"/>
        <v>0</v>
      </c>
      <c r="F73" s="28"/>
      <c r="G73" s="57"/>
    </row>
    <row r="74" spans="1:7" x14ac:dyDescent="0.25">
      <c r="A74" s="56"/>
      <c r="B74" s="25"/>
      <c r="C74" s="26"/>
      <c r="D74" s="27"/>
      <c r="E74" s="26">
        <f t="shared" ref="E74:E94" si="2">C74*D74</f>
        <v>0</v>
      </c>
      <c r="F74" s="28"/>
      <c r="G74" s="57"/>
    </row>
    <row r="75" spans="1:7" x14ac:dyDescent="0.25">
      <c r="A75" s="56"/>
      <c r="B75" s="25"/>
      <c r="C75" s="26"/>
      <c r="D75" s="27"/>
      <c r="E75" s="26">
        <f t="shared" si="2"/>
        <v>0</v>
      </c>
      <c r="F75" s="28"/>
      <c r="G75" s="57"/>
    </row>
    <row r="76" spans="1:7" x14ac:dyDescent="0.25">
      <c r="A76" s="56"/>
      <c r="B76" s="25"/>
      <c r="C76" s="26"/>
      <c r="D76" s="27"/>
      <c r="E76" s="26">
        <f t="shared" si="2"/>
        <v>0</v>
      </c>
      <c r="F76" s="28"/>
      <c r="G76" s="57"/>
    </row>
    <row r="77" spans="1:7" x14ac:dyDescent="0.25">
      <c r="A77" s="56"/>
      <c r="B77" s="25"/>
      <c r="C77" s="26"/>
      <c r="D77" s="27"/>
      <c r="E77" s="26">
        <f t="shared" si="2"/>
        <v>0</v>
      </c>
      <c r="F77" s="28"/>
      <c r="G77" s="57"/>
    </row>
    <row r="78" spans="1:7" x14ac:dyDescent="0.25">
      <c r="A78" s="56"/>
      <c r="B78" s="25"/>
      <c r="C78" s="26"/>
      <c r="D78" s="27"/>
      <c r="E78" s="26">
        <f t="shared" si="2"/>
        <v>0</v>
      </c>
      <c r="F78" s="28"/>
      <c r="G78" s="57"/>
    </row>
    <row r="79" spans="1:7" x14ac:dyDescent="0.25">
      <c r="A79" s="56"/>
      <c r="B79" s="25"/>
      <c r="C79" s="26"/>
      <c r="D79" s="27"/>
      <c r="E79" s="26">
        <f t="shared" si="2"/>
        <v>0</v>
      </c>
      <c r="F79" s="28"/>
      <c r="G79" s="57"/>
    </row>
    <row r="80" spans="1:7" x14ac:dyDescent="0.25">
      <c r="A80" s="56"/>
      <c r="B80" s="25"/>
      <c r="C80" s="26"/>
      <c r="D80" s="27"/>
      <c r="E80" s="26">
        <f t="shared" si="2"/>
        <v>0</v>
      </c>
      <c r="F80" s="28"/>
      <c r="G80" s="57"/>
    </row>
    <row r="81" spans="1:7" x14ac:dyDescent="0.25">
      <c r="A81" s="56"/>
      <c r="B81" s="25"/>
      <c r="C81" s="26"/>
      <c r="D81" s="27"/>
      <c r="E81" s="26">
        <f t="shared" si="2"/>
        <v>0</v>
      </c>
      <c r="F81" s="28"/>
      <c r="G81" s="57"/>
    </row>
    <row r="82" spans="1:7" x14ac:dyDescent="0.25">
      <c r="A82" s="56"/>
      <c r="B82" s="25"/>
      <c r="C82" s="26"/>
      <c r="D82" s="27"/>
      <c r="E82" s="26">
        <f t="shared" si="2"/>
        <v>0</v>
      </c>
      <c r="F82" s="28"/>
      <c r="G82" s="57"/>
    </row>
    <row r="83" spans="1:7" x14ac:dyDescent="0.25">
      <c r="A83" s="56"/>
      <c r="B83" s="25"/>
      <c r="C83" s="26"/>
      <c r="D83" s="27"/>
      <c r="E83" s="26">
        <f t="shared" si="2"/>
        <v>0</v>
      </c>
      <c r="F83" s="28"/>
      <c r="G83" s="57"/>
    </row>
    <row r="84" spans="1:7" x14ac:dyDescent="0.25">
      <c r="A84" s="56"/>
      <c r="B84" s="25"/>
      <c r="C84" s="26"/>
      <c r="D84" s="27"/>
      <c r="E84" s="26">
        <f t="shared" si="2"/>
        <v>0</v>
      </c>
      <c r="F84" s="28"/>
      <c r="G84" s="57"/>
    </row>
    <row r="85" spans="1:7" x14ac:dyDescent="0.25">
      <c r="A85" s="56"/>
      <c r="B85" s="25"/>
      <c r="C85" s="26"/>
      <c r="D85" s="27"/>
      <c r="E85" s="26">
        <f t="shared" si="2"/>
        <v>0</v>
      </c>
      <c r="F85" s="28"/>
      <c r="G85" s="57"/>
    </row>
    <row r="86" spans="1:7" x14ac:dyDescent="0.25">
      <c r="A86" s="56"/>
      <c r="B86" s="25"/>
      <c r="C86" s="26"/>
      <c r="D86" s="27"/>
      <c r="E86" s="26">
        <f t="shared" si="2"/>
        <v>0</v>
      </c>
      <c r="F86" s="28"/>
      <c r="G86" s="57"/>
    </row>
    <row r="87" spans="1:7" x14ac:dyDescent="0.25">
      <c r="A87" s="56"/>
      <c r="B87" s="25"/>
      <c r="C87" s="26"/>
      <c r="D87" s="27"/>
      <c r="E87" s="26">
        <f t="shared" si="2"/>
        <v>0</v>
      </c>
      <c r="F87" s="28"/>
      <c r="G87" s="57"/>
    </row>
    <row r="88" spans="1:7" x14ac:dyDescent="0.25">
      <c r="A88" s="56"/>
      <c r="B88" s="25"/>
      <c r="C88" s="26"/>
      <c r="D88" s="27"/>
      <c r="E88" s="26">
        <f t="shared" si="2"/>
        <v>0</v>
      </c>
      <c r="F88" s="28"/>
      <c r="G88" s="57"/>
    </row>
    <row r="89" spans="1:7" x14ac:dyDescent="0.25">
      <c r="A89" s="56"/>
      <c r="B89" s="25"/>
      <c r="C89" s="26"/>
      <c r="D89" s="27"/>
      <c r="E89" s="26">
        <f t="shared" si="2"/>
        <v>0</v>
      </c>
      <c r="F89" s="28"/>
      <c r="G89" s="57"/>
    </row>
    <row r="90" spans="1:7" x14ac:dyDescent="0.25">
      <c r="A90" s="56"/>
      <c r="B90" s="25"/>
      <c r="C90" s="26"/>
      <c r="D90" s="27"/>
      <c r="E90" s="26">
        <f t="shared" si="2"/>
        <v>0</v>
      </c>
      <c r="F90" s="28"/>
      <c r="G90" s="57"/>
    </row>
    <row r="91" spans="1:7" x14ac:dyDescent="0.25">
      <c r="A91" s="56"/>
      <c r="B91" s="25"/>
      <c r="C91" s="26"/>
      <c r="D91" s="27"/>
      <c r="E91" s="26">
        <f t="shared" si="2"/>
        <v>0</v>
      </c>
      <c r="F91" s="28"/>
      <c r="G91" s="57"/>
    </row>
    <row r="92" spans="1:7" x14ac:dyDescent="0.25">
      <c r="A92" s="56"/>
      <c r="B92" s="25"/>
      <c r="C92" s="26"/>
      <c r="D92" s="27"/>
      <c r="E92" s="26">
        <f t="shared" si="2"/>
        <v>0</v>
      </c>
      <c r="F92" s="28"/>
      <c r="G92" s="57"/>
    </row>
    <row r="93" spans="1:7" x14ac:dyDescent="0.25">
      <c r="A93" s="56"/>
      <c r="B93" s="25"/>
      <c r="C93" s="26"/>
      <c r="D93" s="27"/>
      <c r="E93" s="26">
        <f t="shared" si="2"/>
        <v>0</v>
      </c>
      <c r="F93" s="28"/>
      <c r="G93" s="57"/>
    </row>
    <row r="94" spans="1:7" s="16" customFormat="1" ht="13" thickBot="1" x14ac:dyDescent="0.3">
      <c r="A94" s="58"/>
      <c r="B94" s="33"/>
      <c r="C94" s="34"/>
      <c r="D94" s="35"/>
      <c r="E94" s="34">
        <f t="shared" si="2"/>
        <v>0</v>
      </c>
      <c r="F94" s="36"/>
      <c r="G94" s="59"/>
    </row>
    <row r="95" spans="1:7" s="29" customFormat="1" ht="13.5" thickTop="1" thickBot="1" x14ac:dyDescent="0.3">
      <c r="A95" s="60"/>
      <c r="B95" s="61"/>
      <c r="C95" s="62"/>
      <c r="D95" s="63"/>
      <c r="E95" s="64">
        <f>SUM(E9:E94)</f>
        <v>0</v>
      </c>
      <c r="F95" s="65"/>
      <c r="G95" s="66"/>
    </row>
    <row r="96" spans="1:7" s="29" customFormat="1" x14ac:dyDescent="0.25">
      <c r="B96" s="32"/>
      <c r="E96" s="31"/>
      <c r="F96" s="30"/>
      <c r="G96" s="32"/>
    </row>
    <row r="97" spans="1:7" s="29" customFormat="1" x14ac:dyDescent="0.25">
      <c r="B97" s="32"/>
      <c r="E97" s="31"/>
      <c r="F97" s="30" t="str">
        <f>DETAIL!$I13</f>
        <v>Advertising / Business Cards - 6120-4-41</v>
      </c>
      <c r="G97" s="32">
        <f>SUMIF($F$9:$F$94,F97,$E$9:$E$94)</f>
        <v>0</v>
      </c>
    </row>
    <row r="98" spans="1:7" s="29" customFormat="1" x14ac:dyDescent="0.25">
      <c r="B98" s="32"/>
      <c r="E98" s="31"/>
      <c r="F98" s="30" t="str">
        <f>DETAIL!$I14</f>
        <v>Automobile - Car Rental / Gas / Mileage / Taxi - 6560-4-41</v>
      </c>
      <c r="G98" s="32">
        <f>SUMIF($F$9:$F$94,F98,$E$9:$E$94)</f>
        <v>0</v>
      </c>
    </row>
    <row r="99" spans="1:7" x14ac:dyDescent="0.25">
      <c r="B99" s="18"/>
      <c r="E99" s="31"/>
      <c r="F99" s="30" t="str">
        <f>DETAIL!$I15</f>
        <v>Bank Fees - 6130-4-41</v>
      </c>
      <c r="G99" s="32">
        <f t="shared" ref="G99:G110" si="3">SUMIF($F$9:$F$94,F99,$E$9:$E$94)</f>
        <v>0</v>
      </c>
    </row>
    <row r="100" spans="1:7" x14ac:dyDescent="0.25">
      <c r="B100" s="18"/>
      <c r="E100" s="31"/>
      <c r="F100" s="30" t="str">
        <f>DETAIL!$I16</f>
        <v>CCRA Meetings - 6400-4-41</v>
      </c>
      <c r="G100" s="32">
        <f t="shared" si="3"/>
        <v>0</v>
      </c>
    </row>
    <row r="101" spans="1:7" x14ac:dyDescent="0.25">
      <c r="B101" s="18"/>
      <c r="E101" s="31"/>
      <c r="F101" s="30" t="str">
        <f>DETAIL!$I17</f>
        <v>Computer Equipment - 6170-4-41</v>
      </c>
      <c r="G101" s="32">
        <f t="shared" si="3"/>
        <v>0</v>
      </c>
    </row>
    <row r="102" spans="1:7" x14ac:dyDescent="0.25">
      <c r="E102" s="31"/>
      <c r="F102" s="30" t="str">
        <f>DETAIL!$I18</f>
        <v>Computer Software - 1515-4-41</v>
      </c>
      <c r="G102" s="32">
        <f t="shared" si="3"/>
        <v>0</v>
      </c>
    </row>
    <row r="103" spans="1:7" x14ac:dyDescent="0.25">
      <c r="E103" s="31"/>
      <c r="F103" s="30" t="str">
        <f>DETAIL!$I19</f>
        <v>Dues / Subscriptions / Licenses - 6240-4-41</v>
      </c>
      <c r="G103" s="32">
        <f t="shared" si="3"/>
        <v>0</v>
      </c>
    </row>
    <row r="104" spans="1:7" x14ac:dyDescent="0.25">
      <c r="E104" s="31"/>
      <c r="F104" s="30" t="str">
        <f>DETAIL!$I20</f>
        <v>Exhibitions / Trade shows - 4550-4-41</v>
      </c>
      <c r="G104" s="32">
        <f t="shared" si="3"/>
        <v>0</v>
      </c>
    </row>
    <row r="105" spans="1:7" x14ac:dyDescent="0.25">
      <c r="E105" s="31"/>
      <c r="F105" s="30" t="str">
        <f>DETAIL!$I21</f>
        <v>Gifts - 6310-4-41</v>
      </c>
      <c r="G105" s="32">
        <f t="shared" si="3"/>
        <v>0</v>
      </c>
    </row>
    <row r="106" spans="1:7" x14ac:dyDescent="0.25">
      <c r="E106" s="31"/>
      <c r="F106" s="30" t="str">
        <f>DETAIL!$I22</f>
        <v>Hotel / Airfare / Misc. Travel - 6600-4-41</v>
      </c>
      <c r="G106" s="32">
        <f t="shared" si="3"/>
        <v>0</v>
      </c>
    </row>
    <row r="107" spans="1:7" x14ac:dyDescent="0.25">
      <c r="E107" s="31"/>
      <c r="F107" s="30" t="str">
        <f>DETAIL!$I23</f>
        <v>Meals - 6590-4-41</v>
      </c>
      <c r="G107" s="32">
        <f t="shared" si="3"/>
        <v>0</v>
      </c>
    </row>
    <row r="108" spans="1:7" x14ac:dyDescent="0.25">
      <c r="E108" s="31"/>
      <c r="F108" s="30" t="str">
        <f>DETAIL!$I24</f>
        <v>Office Supplies - 6410-4-41</v>
      </c>
      <c r="G108" s="32">
        <f t="shared" si="3"/>
        <v>0</v>
      </c>
    </row>
    <row r="109" spans="1:7" x14ac:dyDescent="0.25">
      <c r="E109" s="31"/>
      <c r="F109" s="30" t="str">
        <f>DETAIL!$I25</f>
        <v>Postage - 6420-4-41</v>
      </c>
      <c r="G109" s="32">
        <f t="shared" si="3"/>
        <v>0</v>
      </c>
    </row>
    <row r="110" spans="1:7" x14ac:dyDescent="0.25">
      <c r="E110" s="31"/>
      <c r="F110" s="30" t="str">
        <f>DETAIL!$I26</f>
        <v>Telephone / Internet - 6520-4-41</v>
      </c>
      <c r="G110" s="32">
        <f t="shared" si="3"/>
        <v>0</v>
      </c>
    </row>
    <row r="111" spans="1:7" x14ac:dyDescent="0.25">
      <c r="A111" s="31"/>
      <c r="F111" s="30" t="str">
        <f>DETAIL!$I27</f>
        <v>Miscellaneous</v>
      </c>
      <c r="G111" s="32">
        <f>SUMIF($F$9:$F$94,F111,$E$9:$E$94)</f>
        <v>0</v>
      </c>
    </row>
    <row r="112" spans="1:7" x14ac:dyDescent="0.25">
      <c r="A112" s="31"/>
    </row>
    <row r="113" spans="5:7" ht="13" x14ac:dyDescent="0.3">
      <c r="E113" s="37"/>
      <c r="F113" s="38" t="s">
        <v>40</v>
      </c>
      <c r="G113" s="37">
        <f>SUM(G97:G112)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conditionalFormatting sqref="A7:F7">
    <cfRule type="expression" dxfId="7" priority="1">
      <formula>$F$7=0</formula>
    </cfRule>
    <cfRule type="expression" dxfId="6" priority="2">
      <formula>$F$7&lt;&gt;0</formula>
    </cfRule>
  </conditionalFormatting>
  <dataValidations count="1">
    <dataValidation type="list" allowBlank="1" showInputMessage="1" showErrorMessage="1" sqref="F9:F94">
      <formula1>$F$97:$F$111</formula1>
    </dataValidation>
  </dataValidations>
  <pageMargins left="0.25" right="0.25" top="0.75" bottom="0.75" header="0.3" footer="0.3"/>
  <pageSetup scale="8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113"/>
  <sheetViews>
    <sheetView zoomScaleNormal="100" workbookViewId="0">
      <selection activeCell="J102" sqref="J102"/>
    </sheetView>
  </sheetViews>
  <sheetFormatPr defaultRowHeight="12.5" x14ac:dyDescent="0.25"/>
  <cols>
    <col min="1" max="1" width="10.08984375" bestFit="1" customWidth="1"/>
    <col min="2" max="2" width="19" style="17" bestFit="1" customWidth="1"/>
    <col min="3" max="3" width="11.36328125" bestFit="1" customWidth="1"/>
    <col min="4" max="4" width="8" bestFit="1" customWidth="1"/>
    <col min="5" max="5" width="12.90625" bestFit="1" customWidth="1"/>
    <col min="6" max="6" width="50.453125" style="6" bestFit="1" customWidth="1"/>
    <col min="7" max="7" width="14.6328125" style="17" customWidth="1"/>
  </cols>
  <sheetData>
    <row r="1" spans="1:7" ht="18" x14ac:dyDescent="0.4">
      <c r="A1" s="175" t="s">
        <v>20</v>
      </c>
      <c r="B1" s="176"/>
      <c r="C1" s="176"/>
      <c r="D1" s="176"/>
      <c r="E1" s="176"/>
      <c r="F1" s="49"/>
      <c r="G1" s="50"/>
    </row>
    <row r="2" spans="1:7" ht="18" x14ac:dyDescent="0.4">
      <c r="A2" s="173" t="s">
        <v>23</v>
      </c>
      <c r="B2" s="174"/>
      <c r="C2" s="174"/>
      <c r="D2" s="174"/>
      <c r="E2" s="174"/>
      <c r="F2" s="19"/>
      <c r="G2" s="51"/>
    </row>
    <row r="3" spans="1:7" ht="18" x14ac:dyDescent="0.4">
      <c r="A3" s="173" t="s">
        <v>21</v>
      </c>
      <c r="B3" s="174"/>
      <c r="C3" s="174"/>
      <c r="D3" s="174"/>
      <c r="E3" s="174"/>
      <c r="F3" s="20"/>
      <c r="G3" s="51"/>
    </row>
    <row r="4" spans="1:7" ht="18" x14ac:dyDescent="0.4">
      <c r="A4" s="173" t="s">
        <v>22</v>
      </c>
      <c r="B4" s="174"/>
      <c r="C4" s="174"/>
      <c r="D4" s="174"/>
      <c r="E4" s="174"/>
      <c r="F4" s="20"/>
      <c r="G4" s="51"/>
    </row>
    <row r="5" spans="1:7" ht="18" x14ac:dyDescent="0.4">
      <c r="A5" s="173" t="s">
        <v>36</v>
      </c>
      <c r="B5" s="174"/>
      <c r="C5" s="174"/>
      <c r="D5" s="174"/>
      <c r="E5" s="174"/>
      <c r="F5" s="21">
        <f>F4-F3</f>
        <v>0</v>
      </c>
      <c r="G5" s="51"/>
    </row>
    <row r="6" spans="1:7" ht="18" x14ac:dyDescent="0.4">
      <c r="A6" s="173" t="s">
        <v>32</v>
      </c>
      <c r="B6" s="174"/>
      <c r="C6" s="174"/>
      <c r="D6" s="174"/>
      <c r="E6" s="174"/>
      <c r="F6" s="22"/>
      <c r="G6" s="51"/>
    </row>
    <row r="7" spans="1:7" x14ac:dyDescent="0.25">
      <c r="A7" s="177" t="s">
        <v>37</v>
      </c>
      <c r="B7" s="178"/>
      <c r="C7" s="178"/>
      <c r="D7" s="178"/>
      <c r="E7" s="178"/>
      <c r="F7" s="52">
        <f>F6-E95</f>
        <v>0</v>
      </c>
      <c r="G7" s="53"/>
    </row>
    <row r="8" spans="1:7" s="17" customFormat="1" x14ac:dyDescent="0.25">
      <c r="A8" s="54" t="s">
        <v>0</v>
      </c>
      <c r="B8" s="23" t="s">
        <v>24</v>
      </c>
      <c r="C8" s="23" t="s">
        <v>3</v>
      </c>
      <c r="D8" s="23" t="s">
        <v>30</v>
      </c>
      <c r="E8" s="23" t="s">
        <v>31</v>
      </c>
      <c r="F8" s="24" t="s">
        <v>33</v>
      </c>
      <c r="G8" s="55" t="s">
        <v>39</v>
      </c>
    </row>
    <row r="9" spans="1:7" x14ac:dyDescent="0.25">
      <c r="A9" s="56"/>
      <c r="B9" s="25" t="s">
        <v>25</v>
      </c>
      <c r="C9" s="26"/>
      <c r="D9" s="27">
        <f t="shared" ref="D9:D12" si="0">$F$5</f>
        <v>0</v>
      </c>
      <c r="E9" s="26">
        <f>C9*D9</f>
        <v>0</v>
      </c>
      <c r="F9" s="28" t="str">
        <f>DETAIL!$I$22</f>
        <v>Hotel / Airfare / Misc. Travel - 6600-4-41</v>
      </c>
      <c r="G9" s="57"/>
    </row>
    <row r="10" spans="1:7" x14ac:dyDescent="0.25">
      <c r="A10" s="56"/>
      <c r="B10" s="25" t="s">
        <v>26</v>
      </c>
      <c r="C10" s="26"/>
      <c r="D10" s="27">
        <f t="shared" si="0"/>
        <v>0</v>
      </c>
      <c r="E10" s="26">
        <f t="shared" ref="E10:E68" si="1">C10*D10</f>
        <v>0</v>
      </c>
      <c r="F10" s="28" t="str">
        <f>DETAIL!$I$22</f>
        <v>Hotel / Airfare / Misc. Travel - 6600-4-41</v>
      </c>
      <c r="G10" s="57"/>
    </row>
    <row r="11" spans="1:7" x14ac:dyDescent="0.25">
      <c r="A11" s="56"/>
      <c r="B11" s="25" t="s">
        <v>26</v>
      </c>
      <c r="C11" s="26"/>
      <c r="D11" s="27">
        <f t="shared" si="0"/>
        <v>0</v>
      </c>
      <c r="E11" s="26">
        <f t="shared" si="1"/>
        <v>0</v>
      </c>
      <c r="F11" s="28" t="str">
        <f>DETAIL!$I$22</f>
        <v>Hotel / Airfare / Misc. Travel - 6600-4-41</v>
      </c>
      <c r="G11" s="57"/>
    </row>
    <row r="12" spans="1:7" x14ac:dyDescent="0.25">
      <c r="A12" s="56"/>
      <c r="B12" s="25" t="s">
        <v>27</v>
      </c>
      <c r="C12" s="26"/>
      <c r="D12" s="27">
        <f t="shared" si="0"/>
        <v>0</v>
      </c>
      <c r="E12" s="26">
        <f t="shared" si="1"/>
        <v>0</v>
      </c>
      <c r="F12" s="28" t="str">
        <f>DETAIL!$I$22</f>
        <v>Hotel / Airfare / Misc. Travel - 6600-4-41</v>
      </c>
      <c r="G12" s="57"/>
    </row>
    <row r="13" spans="1:7" x14ac:dyDescent="0.25">
      <c r="A13" s="56"/>
      <c r="B13" s="25"/>
      <c r="C13" s="26"/>
      <c r="D13" s="27"/>
      <c r="E13" s="26">
        <f t="shared" si="1"/>
        <v>0</v>
      </c>
      <c r="F13" s="28"/>
      <c r="G13" s="57"/>
    </row>
    <row r="14" spans="1:7" x14ac:dyDescent="0.25">
      <c r="A14" s="56"/>
      <c r="B14" s="25" t="s">
        <v>28</v>
      </c>
      <c r="C14" s="26"/>
      <c r="D14" s="27"/>
      <c r="E14" s="26">
        <f t="shared" si="1"/>
        <v>0</v>
      </c>
      <c r="F14" s="28" t="str">
        <f>DETAIL!$I$26</f>
        <v>Telephone / Internet - 6520-4-41</v>
      </c>
      <c r="G14" s="57"/>
    </row>
    <row r="15" spans="1:7" x14ac:dyDescent="0.25">
      <c r="A15" s="56"/>
      <c r="B15" s="25" t="s">
        <v>29</v>
      </c>
      <c r="C15" s="26"/>
      <c r="D15" s="27"/>
      <c r="E15" s="26">
        <f t="shared" si="1"/>
        <v>0</v>
      </c>
      <c r="F15" s="28" t="str">
        <f>DETAIL!$I$26</f>
        <v>Telephone / Internet - 6520-4-41</v>
      </c>
      <c r="G15" s="57"/>
    </row>
    <row r="16" spans="1:7" x14ac:dyDescent="0.25">
      <c r="A16" s="56"/>
      <c r="B16" s="25"/>
      <c r="C16" s="26"/>
      <c r="D16" s="27"/>
      <c r="E16" s="26">
        <f t="shared" si="1"/>
        <v>0</v>
      </c>
      <c r="F16" s="28"/>
      <c r="G16" s="57"/>
    </row>
    <row r="17" spans="1:7" x14ac:dyDescent="0.25">
      <c r="A17" s="56"/>
      <c r="B17" s="25"/>
      <c r="C17" s="26"/>
      <c r="D17" s="27"/>
      <c r="E17" s="26">
        <f t="shared" si="1"/>
        <v>0</v>
      </c>
      <c r="F17" s="28"/>
      <c r="G17" s="57"/>
    </row>
    <row r="18" spans="1:7" x14ac:dyDescent="0.25">
      <c r="A18" s="56"/>
      <c r="B18" s="25"/>
      <c r="C18" s="26"/>
      <c r="D18" s="27"/>
      <c r="E18" s="26">
        <f t="shared" si="1"/>
        <v>0</v>
      </c>
      <c r="F18" s="28"/>
      <c r="G18" s="57"/>
    </row>
    <row r="19" spans="1:7" x14ac:dyDescent="0.25">
      <c r="A19" s="56"/>
      <c r="B19" s="25"/>
      <c r="C19" s="26"/>
      <c r="D19" s="27"/>
      <c r="E19" s="26">
        <f t="shared" si="1"/>
        <v>0</v>
      </c>
      <c r="F19" s="28"/>
      <c r="G19" s="57"/>
    </row>
    <row r="20" spans="1:7" x14ac:dyDescent="0.25">
      <c r="A20" s="56"/>
      <c r="B20" s="25"/>
      <c r="C20" s="26"/>
      <c r="D20" s="27"/>
      <c r="E20" s="26">
        <f t="shared" si="1"/>
        <v>0</v>
      </c>
      <c r="F20" s="28"/>
      <c r="G20" s="57"/>
    </row>
    <row r="21" spans="1:7" x14ac:dyDescent="0.25">
      <c r="A21" s="56"/>
      <c r="B21" s="25"/>
      <c r="C21" s="26"/>
      <c r="D21" s="27"/>
      <c r="E21" s="26">
        <f t="shared" si="1"/>
        <v>0</v>
      </c>
      <c r="F21" s="28"/>
      <c r="G21" s="57"/>
    </row>
    <row r="22" spans="1:7" x14ac:dyDescent="0.25">
      <c r="A22" s="56"/>
      <c r="B22" s="25"/>
      <c r="C22" s="26"/>
      <c r="D22" s="27"/>
      <c r="E22" s="26">
        <f t="shared" si="1"/>
        <v>0</v>
      </c>
      <c r="F22" s="28"/>
      <c r="G22" s="57"/>
    </row>
    <row r="23" spans="1:7" x14ac:dyDescent="0.25">
      <c r="A23" s="56"/>
      <c r="B23" s="25" t="s">
        <v>34</v>
      </c>
      <c r="C23" s="26"/>
      <c r="D23" s="27">
        <v>1</v>
      </c>
      <c r="E23" s="26">
        <f t="shared" si="1"/>
        <v>0</v>
      </c>
      <c r="F23" s="28" t="str">
        <f>DETAIL!$I$23</f>
        <v>Meals - 6590-4-41</v>
      </c>
      <c r="G23" s="57"/>
    </row>
    <row r="24" spans="1:7" x14ac:dyDescent="0.25">
      <c r="A24" s="56"/>
      <c r="B24" s="25"/>
      <c r="C24" s="26"/>
      <c r="D24" s="27"/>
      <c r="E24" s="26">
        <f t="shared" si="1"/>
        <v>0</v>
      </c>
      <c r="F24" s="28"/>
      <c r="G24" s="57"/>
    </row>
    <row r="25" spans="1:7" x14ac:dyDescent="0.25">
      <c r="A25" s="56"/>
      <c r="B25" s="25"/>
      <c r="C25" s="26"/>
      <c r="D25" s="27"/>
      <c r="E25" s="26">
        <f t="shared" si="1"/>
        <v>0</v>
      </c>
      <c r="F25" s="28"/>
      <c r="G25" s="57"/>
    </row>
    <row r="26" spans="1:7" x14ac:dyDescent="0.25">
      <c r="A26" s="56"/>
      <c r="B26" s="25"/>
      <c r="C26" s="26"/>
      <c r="D26" s="27"/>
      <c r="E26" s="26">
        <f t="shared" si="1"/>
        <v>0</v>
      </c>
      <c r="F26" s="28"/>
      <c r="G26" s="57"/>
    </row>
    <row r="27" spans="1:7" x14ac:dyDescent="0.25">
      <c r="A27" s="56"/>
      <c r="B27" s="25"/>
      <c r="C27" s="26"/>
      <c r="D27" s="27"/>
      <c r="E27" s="26">
        <f t="shared" si="1"/>
        <v>0</v>
      </c>
      <c r="F27" s="28"/>
      <c r="G27" s="57"/>
    </row>
    <row r="28" spans="1:7" x14ac:dyDescent="0.25">
      <c r="A28" s="56"/>
      <c r="B28" s="25"/>
      <c r="C28" s="26"/>
      <c r="D28" s="27"/>
      <c r="E28" s="26">
        <f t="shared" si="1"/>
        <v>0</v>
      </c>
      <c r="F28" s="28"/>
      <c r="G28" s="57"/>
    </row>
    <row r="29" spans="1:7" x14ac:dyDescent="0.25">
      <c r="A29" s="56"/>
      <c r="B29" s="25"/>
      <c r="C29" s="26"/>
      <c r="D29" s="27"/>
      <c r="E29" s="26">
        <f t="shared" si="1"/>
        <v>0</v>
      </c>
      <c r="F29" s="28"/>
      <c r="G29" s="57"/>
    </row>
    <row r="30" spans="1:7" x14ac:dyDescent="0.25">
      <c r="A30" s="56"/>
      <c r="B30" s="25"/>
      <c r="C30" s="26"/>
      <c r="D30" s="27"/>
      <c r="E30" s="26">
        <f t="shared" si="1"/>
        <v>0</v>
      </c>
      <c r="F30" s="28"/>
      <c r="G30" s="57"/>
    </row>
    <row r="31" spans="1:7" x14ac:dyDescent="0.25">
      <c r="A31" s="56"/>
      <c r="B31" s="25"/>
      <c r="C31" s="26"/>
      <c r="D31" s="27"/>
      <c r="E31" s="26">
        <f t="shared" si="1"/>
        <v>0</v>
      </c>
      <c r="F31" s="28"/>
      <c r="G31" s="57"/>
    </row>
    <row r="32" spans="1:7" x14ac:dyDescent="0.25">
      <c r="A32" s="56"/>
      <c r="B32" s="25"/>
      <c r="C32" s="26"/>
      <c r="D32" s="27"/>
      <c r="E32" s="26">
        <f t="shared" si="1"/>
        <v>0</v>
      </c>
      <c r="F32" s="28"/>
      <c r="G32" s="57"/>
    </row>
    <row r="33" spans="1:7" x14ac:dyDescent="0.25">
      <c r="A33" s="56"/>
      <c r="B33" s="25"/>
      <c r="C33" s="26"/>
      <c r="D33" s="27"/>
      <c r="E33" s="26">
        <f t="shared" si="1"/>
        <v>0</v>
      </c>
      <c r="F33" s="28"/>
      <c r="G33" s="57"/>
    </row>
    <row r="34" spans="1:7" x14ac:dyDescent="0.25">
      <c r="A34" s="56"/>
      <c r="B34" s="25"/>
      <c r="C34" s="26"/>
      <c r="D34" s="27"/>
      <c r="E34" s="26">
        <f t="shared" si="1"/>
        <v>0</v>
      </c>
      <c r="F34" s="28"/>
      <c r="G34" s="57"/>
    </row>
    <row r="35" spans="1:7" x14ac:dyDescent="0.25">
      <c r="A35" s="56"/>
      <c r="B35" s="25"/>
      <c r="C35" s="26"/>
      <c r="D35" s="27"/>
      <c r="E35" s="26">
        <f t="shared" si="1"/>
        <v>0</v>
      </c>
      <c r="F35" s="28"/>
      <c r="G35" s="57"/>
    </row>
    <row r="36" spans="1:7" x14ac:dyDescent="0.25">
      <c r="A36" s="56"/>
      <c r="B36" s="25"/>
      <c r="C36" s="26"/>
      <c r="D36" s="27"/>
      <c r="E36" s="26">
        <f t="shared" si="1"/>
        <v>0</v>
      </c>
      <c r="F36" s="28"/>
      <c r="G36" s="57"/>
    </row>
    <row r="37" spans="1:7" x14ac:dyDescent="0.25">
      <c r="A37" s="56"/>
      <c r="B37" s="25"/>
      <c r="C37" s="26"/>
      <c r="D37" s="27"/>
      <c r="E37" s="26">
        <f t="shared" si="1"/>
        <v>0</v>
      </c>
      <c r="F37" s="28"/>
      <c r="G37" s="57"/>
    </row>
    <row r="38" spans="1:7" x14ac:dyDescent="0.25">
      <c r="A38" s="56"/>
      <c r="B38" s="25" t="s">
        <v>35</v>
      </c>
      <c r="C38" s="26"/>
      <c r="D38" s="27"/>
      <c r="E38" s="26">
        <f t="shared" si="1"/>
        <v>0</v>
      </c>
      <c r="F38" s="28" t="s">
        <v>38</v>
      </c>
      <c r="G38" s="57"/>
    </row>
    <row r="39" spans="1:7" x14ac:dyDescent="0.25">
      <c r="A39" s="56"/>
      <c r="B39" s="25"/>
      <c r="C39" s="26"/>
      <c r="D39" s="27"/>
      <c r="E39" s="26">
        <f t="shared" si="1"/>
        <v>0</v>
      </c>
      <c r="F39" s="28"/>
      <c r="G39" s="57"/>
    </row>
    <row r="40" spans="1:7" x14ac:dyDescent="0.25">
      <c r="A40" s="56"/>
      <c r="B40" s="25"/>
      <c r="C40" s="26"/>
      <c r="D40" s="27"/>
      <c r="E40" s="26">
        <f t="shared" si="1"/>
        <v>0</v>
      </c>
      <c r="F40" s="28"/>
      <c r="G40" s="57"/>
    </row>
    <row r="41" spans="1:7" x14ac:dyDescent="0.25">
      <c r="A41" s="56"/>
      <c r="B41" s="25"/>
      <c r="C41" s="26"/>
      <c r="D41" s="27"/>
      <c r="E41" s="26">
        <f t="shared" si="1"/>
        <v>0</v>
      </c>
      <c r="F41" s="28"/>
      <c r="G41" s="57"/>
    </row>
    <row r="42" spans="1:7" x14ac:dyDescent="0.25">
      <c r="A42" s="56"/>
      <c r="B42" s="25"/>
      <c r="C42" s="26"/>
      <c r="D42" s="27"/>
      <c r="E42" s="26">
        <f t="shared" si="1"/>
        <v>0</v>
      </c>
      <c r="F42" s="28"/>
      <c r="G42" s="57"/>
    </row>
    <row r="43" spans="1:7" x14ac:dyDescent="0.25">
      <c r="A43" s="56"/>
      <c r="B43" s="25"/>
      <c r="C43" s="26"/>
      <c r="D43" s="27"/>
      <c r="E43" s="26">
        <f t="shared" si="1"/>
        <v>0</v>
      </c>
      <c r="F43" s="28"/>
      <c r="G43" s="57"/>
    </row>
    <row r="44" spans="1:7" x14ac:dyDescent="0.25">
      <c r="A44" s="56"/>
      <c r="B44" s="25"/>
      <c r="C44" s="26"/>
      <c r="D44" s="27"/>
      <c r="E44" s="26">
        <f t="shared" si="1"/>
        <v>0</v>
      </c>
      <c r="F44" s="28"/>
      <c r="G44" s="57"/>
    </row>
    <row r="45" spans="1:7" x14ac:dyDescent="0.25">
      <c r="A45" s="56"/>
      <c r="B45" s="25"/>
      <c r="C45" s="26"/>
      <c r="D45" s="27"/>
      <c r="E45" s="26">
        <f t="shared" si="1"/>
        <v>0</v>
      </c>
      <c r="F45" s="28"/>
      <c r="G45" s="57"/>
    </row>
    <row r="46" spans="1:7" x14ac:dyDescent="0.25">
      <c r="A46" s="56"/>
      <c r="B46" s="25"/>
      <c r="C46" s="26"/>
      <c r="D46" s="27"/>
      <c r="E46" s="26">
        <f t="shared" si="1"/>
        <v>0</v>
      </c>
      <c r="F46" s="28"/>
      <c r="G46" s="57"/>
    </row>
    <row r="47" spans="1:7" x14ac:dyDescent="0.25">
      <c r="A47" s="56"/>
      <c r="B47" s="25"/>
      <c r="C47" s="26"/>
      <c r="D47" s="27"/>
      <c r="E47" s="26">
        <f t="shared" si="1"/>
        <v>0</v>
      </c>
      <c r="F47" s="28"/>
      <c r="G47" s="57"/>
    </row>
    <row r="48" spans="1:7" x14ac:dyDescent="0.25">
      <c r="A48" s="56"/>
      <c r="B48" s="25"/>
      <c r="C48" s="26"/>
      <c r="D48" s="27"/>
      <c r="E48" s="26">
        <f t="shared" si="1"/>
        <v>0</v>
      </c>
      <c r="F48" s="28"/>
      <c r="G48" s="57"/>
    </row>
    <row r="49" spans="1:7" x14ac:dyDescent="0.25">
      <c r="A49" s="56"/>
      <c r="B49" s="25"/>
      <c r="C49" s="26"/>
      <c r="D49" s="27"/>
      <c r="E49" s="26">
        <f t="shared" si="1"/>
        <v>0</v>
      </c>
      <c r="F49" s="28"/>
      <c r="G49" s="57"/>
    </row>
    <row r="50" spans="1:7" x14ac:dyDescent="0.25">
      <c r="A50" s="56"/>
      <c r="B50" s="25"/>
      <c r="C50" s="26"/>
      <c r="D50" s="27"/>
      <c r="E50" s="26">
        <f t="shared" si="1"/>
        <v>0</v>
      </c>
      <c r="F50" s="28"/>
      <c r="G50" s="57"/>
    </row>
    <row r="51" spans="1:7" x14ac:dyDescent="0.25">
      <c r="A51" s="56"/>
      <c r="B51" s="25"/>
      <c r="C51" s="26"/>
      <c r="D51" s="27"/>
      <c r="E51" s="26">
        <f t="shared" si="1"/>
        <v>0</v>
      </c>
      <c r="F51" s="28"/>
      <c r="G51" s="57"/>
    </row>
    <row r="52" spans="1:7" x14ac:dyDescent="0.25">
      <c r="A52" s="56"/>
      <c r="B52" s="25"/>
      <c r="C52" s="26"/>
      <c r="D52" s="27"/>
      <c r="E52" s="26">
        <f t="shared" si="1"/>
        <v>0</v>
      </c>
      <c r="F52" s="28"/>
      <c r="G52" s="57"/>
    </row>
    <row r="53" spans="1:7" x14ac:dyDescent="0.25">
      <c r="A53" s="56"/>
      <c r="B53" s="25"/>
      <c r="C53" s="26"/>
      <c r="D53" s="27"/>
      <c r="E53" s="26">
        <f t="shared" si="1"/>
        <v>0</v>
      </c>
      <c r="F53" s="28"/>
      <c r="G53" s="57"/>
    </row>
    <row r="54" spans="1:7" x14ac:dyDescent="0.25">
      <c r="A54" s="56"/>
      <c r="B54" s="25"/>
      <c r="C54" s="26"/>
      <c r="D54" s="27"/>
      <c r="E54" s="26">
        <f t="shared" si="1"/>
        <v>0</v>
      </c>
      <c r="F54" s="28"/>
      <c r="G54" s="57"/>
    </row>
    <row r="55" spans="1:7" x14ac:dyDescent="0.25">
      <c r="A55" s="56"/>
      <c r="B55" s="25"/>
      <c r="C55" s="26"/>
      <c r="D55" s="27"/>
      <c r="E55" s="26">
        <f t="shared" si="1"/>
        <v>0</v>
      </c>
      <c r="F55" s="28"/>
      <c r="G55" s="57"/>
    </row>
    <row r="56" spans="1:7" x14ac:dyDescent="0.25">
      <c r="A56" s="56"/>
      <c r="B56" s="25"/>
      <c r="C56" s="26"/>
      <c r="D56" s="27"/>
      <c r="E56" s="26">
        <f t="shared" si="1"/>
        <v>0</v>
      </c>
      <c r="F56" s="28"/>
      <c r="G56" s="57"/>
    </row>
    <row r="57" spans="1:7" x14ac:dyDescent="0.25">
      <c r="A57" s="56"/>
      <c r="B57" s="25"/>
      <c r="C57" s="26"/>
      <c r="D57" s="27"/>
      <c r="E57" s="26">
        <f t="shared" si="1"/>
        <v>0</v>
      </c>
      <c r="F57" s="28"/>
      <c r="G57" s="57"/>
    </row>
    <row r="58" spans="1:7" x14ac:dyDescent="0.25">
      <c r="A58" s="56"/>
      <c r="B58" s="25"/>
      <c r="C58" s="26"/>
      <c r="D58" s="27"/>
      <c r="E58" s="26">
        <f t="shared" si="1"/>
        <v>0</v>
      </c>
      <c r="F58" s="28"/>
      <c r="G58" s="57"/>
    </row>
    <row r="59" spans="1:7" x14ac:dyDescent="0.25">
      <c r="A59" s="56"/>
      <c r="B59" s="25"/>
      <c r="C59" s="26"/>
      <c r="D59" s="27"/>
      <c r="E59" s="26">
        <f t="shared" si="1"/>
        <v>0</v>
      </c>
      <c r="F59" s="28"/>
      <c r="G59" s="57"/>
    </row>
    <row r="60" spans="1:7" x14ac:dyDescent="0.25">
      <c r="A60" s="56"/>
      <c r="B60" s="25"/>
      <c r="C60" s="26"/>
      <c r="D60" s="27"/>
      <c r="E60" s="26">
        <f t="shared" si="1"/>
        <v>0</v>
      </c>
      <c r="F60" s="28"/>
      <c r="G60" s="57"/>
    </row>
    <row r="61" spans="1:7" x14ac:dyDescent="0.25">
      <c r="A61" s="56"/>
      <c r="B61" s="25"/>
      <c r="C61" s="26"/>
      <c r="D61" s="27"/>
      <c r="E61" s="26">
        <f t="shared" si="1"/>
        <v>0</v>
      </c>
      <c r="F61" s="28"/>
      <c r="G61" s="57"/>
    </row>
    <row r="62" spans="1:7" x14ac:dyDescent="0.25">
      <c r="A62" s="56"/>
      <c r="B62" s="25"/>
      <c r="C62" s="26"/>
      <c r="D62" s="27"/>
      <c r="E62" s="26">
        <f t="shared" si="1"/>
        <v>0</v>
      </c>
      <c r="F62" s="28"/>
      <c r="G62" s="57"/>
    </row>
    <row r="63" spans="1:7" x14ac:dyDescent="0.25">
      <c r="A63" s="56"/>
      <c r="B63" s="25"/>
      <c r="C63" s="26"/>
      <c r="D63" s="27"/>
      <c r="E63" s="26">
        <f t="shared" si="1"/>
        <v>0</v>
      </c>
      <c r="F63" s="28"/>
      <c r="G63" s="57"/>
    </row>
    <row r="64" spans="1:7" x14ac:dyDescent="0.25">
      <c r="A64" s="56"/>
      <c r="B64" s="25"/>
      <c r="C64" s="26"/>
      <c r="D64" s="27"/>
      <c r="E64" s="26">
        <f t="shared" si="1"/>
        <v>0</v>
      </c>
      <c r="F64" s="28"/>
      <c r="G64" s="57"/>
    </row>
    <row r="65" spans="1:7" x14ac:dyDescent="0.25">
      <c r="A65" s="56"/>
      <c r="B65" s="25"/>
      <c r="C65" s="26"/>
      <c r="D65" s="27"/>
      <c r="E65" s="26">
        <f t="shared" si="1"/>
        <v>0</v>
      </c>
      <c r="F65" s="28"/>
      <c r="G65" s="57"/>
    </row>
    <row r="66" spans="1:7" x14ac:dyDescent="0.25">
      <c r="A66" s="56"/>
      <c r="B66" s="25"/>
      <c r="C66" s="26"/>
      <c r="D66" s="27"/>
      <c r="E66" s="26">
        <f t="shared" si="1"/>
        <v>0</v>
      </c>
      <c r="F66" s="28"/>
      <c r="G66" s="57"/>
    </row>
    <row r="67" spans="1:7" x14ac:dyDescent="0.25">
      <c r="A67" s="56"/>
      <c r="B67" s="25"/>
      <c r="C67" s="26"/>
      <c r="D67" s="27"/>
      <c r="E67" s="26">
        <f t="shared" si="1"/>
        <v>0</v>
      </c>
      <c r="F67" s="28"/>
      <c r="G67" s="57"/>
    </row>
    <row r="68" spans="1:7" x14ac:dyDescent="0.25">
      <c r="A68" s="56"/>
      <c r="B68" s="25"/>
      <c r="C68" s="26"/>
      <c r="D68" s="27"/>
      <c r="E68" s="26">
        <f t="shared" si="1"/>
        <v>0</v>
      </c>
      <c r="F68" s="28"/>
      <c r="G68" s="57"/>
    </row>
    <row r="69" spans="1:7" x14ac:dyDescent="0.25">
      <c r="A69" s="56"/>
      <c r="B69" s="25"/>
      <c r="C69" s="26"/>
      <c r="D69" s="27"/>
      <c r="E69" s="26">
        <f t="shared" ref="E69:E88" si="2">C69*D69</f>
        <v>0</v>
      </c>
      <c r="F69" s="28"/>
      <c r="G69" s="57"/>
    </row>
    <row r="70" spans="1:7" x14ac:dyDescent="0.25">
      <c r="A70" s="56"/>
      <c r="B70" s="25"/>
      <c r="C70" s="26"/>
      <c r="D70" s="27"/>
      <c r="E70" s="26">
        <f t="shared" si="2"/>
        <v>0</v>
      </c>
      <c r="F70" s="28"/>
      <c r="G70" s="57"/>
    </row>
    <row r="71" spans="1:7" x14ac:dyDescent="0.25">
      <c r="A71" s="56"/>
      <c r="B71" s="25"/>
      <c r="C71" s="26"/>
      <c r="D71" s="27"/>
      <c r="E71" s="26">
        <f t="shared" si="2"/>
        <v>0</v>
      </c>
      <c r="F71" s="28"/>
      <c r="G71" s="57"/>
    </row>
    <row r="72" spans="1:7" x14ac:dyDescent="0.25">
      <c r="A72" s="56"/>
      <c r="B72" s="25"/>
      <c r="C72" s="26"/>
      <c r="D72" s="27"/>
      <c r="E72" s="26">
        <f t="shared" si="2"/>
        <v>0</v>
      </c>
      <c r="F72" s="28"/>
      <c r="G72" s="57"/>
    </row>
    <row r="73" spans="1:7" x14ac:dyDescent="0.25">
      <c r="A73" s="56"/>
      <c r="B73" s="25"/>
      <c r="C73" s="26"/>
      <c r="D73" s="27"/>
      <c r="E73" s="26">
        <f t="shared" si="2"/>
        <v>0</v>
      </c>
      <c r="F73" s="28"/>
      <c r="G73" s="57"/>
    </row>
    <row r="74" spans="1:7" x14ac:dyDescent="0.25">
      <c r="A74" s="56"/>
      <c r="B74" s="25"/>
      <c r="C74" s="26"/>
      <c r="D74" s="27"/>
      <c r="E74" s="26">
        <f t="shared" si="2"/>
        <v>0</v>
      </c>
      <c r="F74" s="28"/>
      <c r="G74" s="57"/>
    </row>
    <row r="75" spans="1:7" x14ac:dyDescent="0.25">
      <c r="A75" s="56"/>
      <c r="B75" s="25"/>
      <c r="C75" s="26"/>
      <c r="D75" s="27"/>
      <c r="E75" s="26">
        <f t="shared" si="2"/>
        <v>0</v>
      </c>
      <c r="F75" s="28"/>
      <c r="G75" s="57"/>
    </row>
    <row r="76" spans="1:7" x14ac:dyDescent="0.25">
      <c r="A76" s="56"/>
      <c r="B76" s="25"/>
      <c r="C76" s="26"/>
      <c r="D76" s="27"/>
      <c r="E76" s="26">
        <f t="shared" si="2"/>
        <v>0</v>
      </c>
      <c r="F76" s="28"/>
      <c r="G76" s="57"/>
    </row>
    <row r="77" spans="1:7" x14ac:dyDescent="0.25">
      <c r="A77" s="56"/>
      <c r="B77" s="25"/>
      <c r="C77" s="26"/>
      <c r="D77" s="27"/>
      <c r="E77" s="26">
        <f t="shared" si="2"/>
        <v>0</v>
      </c>
      <c r="F77" s="28"/>
      <c r="G77" s="57"/>
    </row>
    <row r="78" spans="1:7" x14ac:dyDescent="0.25">
      <c r="A78" s="56"/>
      <c r="B78" s="25"/>
      <c r="C78" s="26"/>
      <c r="D78" s="27"/>
      <c r="E78" s="26">
        <f t="shared" si="2"/>
        <v>0</v>
      </c>
      <c r="F78" s="28"/>
      <c r="G78" s="57"/>
    </row>
    <row r="79" spans="1:7" x14ac:dyDescent="0.25">
      <c r="A79" s="56"/>
      <c r="B79" s="25"/>
      <c r="C79" s="26"/>
      <c r="D79" s="27"/>
      <c r="E79" s="26">
        <f t="shared" si="2"/>
        <v>0</v>
      </c>
      <c r="F79" s="28"/>
      <c r="G79" s="57"/>
    </row>
    <row r="80" spans="1:7" x14ac:dyDescent="0.25">
      <c r="A80" s="56"/>
      <c r="B80" s="25"/>
      <c r="C80" s="26"/>
      <c r="D80" s="27"/>
      <c r="E80" s="26">
        <f t="shared" si="2"/>
        <v>0</v>
      </c>
      <c r="F80" s="28"/>
      <c r="G80" s="57"/>
    </row>
    <row r="81" spans="1:7" x14ac:dyDescent="0.25">
      <c r="A81" s="56"/>
      <c r="B81" s="25"/>
      <c r="C81" s="26"/>
      <c r="D81" s="27"/>
      <c r="E81" s="26">
        <f t="shared" si="2"/>
        <v>0</v>
      </c>
      <c r="F81" s="28"/>
      <c r="G81" s="57"/>
    </row>
    <row r="82" spans="1:7" x14ac:dyDescent="0.25">
      <c r="A82" s="56"/>
      <c r="B82" s="25"/>
      <c r="C82" s="26"/>
      <c r="D82" s="27"/>
      <c r="E82" s="26">
        <f t="shared" si="2"/>
        <v>0</v>
      </c>
      <c r="F82" s="28"/>
      <c r="G82" s="57"/>
    </row>
    <row r="83" spans="1:7" x14ac:dyDescent="0.25">
      <c r="A83" s="56"/>
      <c r="B83" s="25"/>
      <c r="C83" s="26"/>
      <c r="D83" s="27"/>
      <c r="E83" s="26">
        <f t="shared" si="2"/>
        <v>0</v>
      </c>
      <c r="F83" s="28"/>
      <c r="G83" s="57"/>
    </row>
    <row r="84" spans="1:7" x14ac:dyDescent="0.25">
      <c r="A84" s="56"/>
      <c r="B84" s="25"/>
      <c r="C84" s="26"/>
      <c r="D84" s="27"/>
      <c r="E84" s="26">
        <f t="shared" si="2"/>
        <v>0</v>
      </c>
      <c r="F84" s="28"/>
      <c r="G84" s="57"/>
    </row>
    <row r="85" spans="1:7" x14ac:dyDescent="0.25">
      <c r="A85" s="56"/>
      <c r="B85" s="25"/>
      <c r="C85" s="26"/>
      <c r="D85" s="27"/>
      <c r="E85" s="26">
        <f t="shared" si="2"/>
        <v>0</v>
      </c>
      <c r="F85" s="28"/>
      <c r="G85" s="57"/>
    </row>
    <row r="86" spans="1:7" x14ac:dyDescent="0.25">
      <c r="A86" s="56"/>
      <c r="B86" s="25"/>
      <c r="C86" s="26"/>
      <c r="D86" s="27"/>
      <c r="E86" s="26">
        <f t="shared" si="2"/>
        <v>0</v>
      </c>
      <c r="F86" s="28"/>
      <c r="G86" s="57"/>
    </row>
    <row r="87" spans="1:7" x14ac:dyDescent="0.25">
      <c r="A87" s="56"/>
      <c r="B87" s="25"/>
      <c r="C87" s="26"/>
      <c r="D87" s="27"/>
      <c r="E87" s="26">
        <f t="shared" si="2"/>
        <v>0</v>
      </c>
      <c r="F87" s="28"/>
      <c r="G87" s="57"/>
    </row>
    <row r="88" spans="1:7" x14ac:dyDescent="0.25">
      <c r="A88" s="56"/>
      <c r="B88" s="25"/>
      <c r="C88" s="26"/>
      <c r="D88" s="27"/>
      <c r="E88" s="26">
        <f t="shared" si="2"/>
        <v>0</v>
      </c>
      <c r="F88" s="28"/>
      <c r="G88" s="57"/>
    </row>
    <row r="89" spans="1:7" x14ac:dyDescent="0.25">
      <c r="A89" s="56"/>
      <c r="B89" s="25"/>
      <c r="C89" s="26"/>
      <c r="D89" s="27"/>
      <c r="E89" s="26">
        <f t="shared" ref="E89:E94" si="3">C89*D89</f>
        <v>0</v>
      </c>
      <c r="F89" s="28"/>
      <c r="G89" s="57"/>
    </row>
    <row r="90" spans="1:7" x14ac:dyDescent="0.25">
      <c r="A90" s="56"/>
      <c r="B90" s="25"/>
      <c r="C90" s="26"/>
      <c r="D90" s="27"/>
      <c r="E90" s="26">
        <f t="shared" si="3"/>
        <v>0</v>
      </c>
      <c r="F90" s="28"/>
      <c r="G90" s="57"/>
    </row>
    <row r="91" spans="1:7" x14ac:dyDescent="0.25">
      <c r="A91" s="56"/>
      <c r="B91" s="25"/>
      <c r="C91" s="26"/>
      <c r="D91" s="27"/>
      <c r="E91" s="26">
        <f t="shared" si="3"/>
        <v>0</v>
      </c>
      <c r="F91" s="28"/>
      <c r="G91" s="57"/>
    </row>
    <row r="92" spans="1:7" x14ac:dyDescent="0.25">
      <c r="A92" s="56"/>
      <c r="B92" s="25"/>
      <c r="C92" s="26"/>
      <c r="D92" s="27"/>
      <c r="E92" s="26">
        <f t="shared" si="3"/>
        <v>0</v>
      </c>
      <c r="F92" s="28"/>
      <c r="G92" s="57"/>
    </row>
    <row r="93" spans="1:7" x14ac:dyDescent="0.25">
      <c r="A93" s="56"/>
      <c r="B93" s="25"/>
      <c r="C93" s="26"/>
      <c r="D93" s="27"/>
      <c r="E93" s="26">
        <f t="shared" si="3"/>
        <v>0</v>
      </c>
      <c r="F93" s="28"/>
      <c r="G93" s="57"/>
    </row>
    <row r="94" spans="1:7" s="16" customFormat="1" ht="13" thickBot="1" x14ac:dyDescent="0.3">
      <c r="A94" s="58"/>
      <c r="B94" s="33"/>
      <c r="C94" s="34"/>
      <c r="D94" s="35"/>
      <c r="E94" s="34">
        <f t="shared" si="3"/>
        <v>0</v>
      </c>
      <c r="F94" s="36"/>
      <c r="G94" s="59"/>
    </row>
    <row r="95" spans="1:7" s="29" customFormat="1" ht="13.5" thickTop="1" thickBot="1" x14ac:dyDescent="0.3">
      <c r="A95" s="60"/>
      <c r="B95" s="61"/>
      <c r="C95" s="62"/>
      <c r="D95" s="63"/>
      <c r="E95" s="64">
        <f>SUM(E9:E94)</f>
        <v>0</v>
      </c>
      <c r="F95" s="65"/>
      <c r="G95" s="66"/>
    </row>
    <row r="96" spans="1:7" s="29" customFormat="1" x14ac:dyDescent="0.25">
      <c r="B96" s="32"/>
      <c r="E96" s="31"/>
      <c r="F96" s="30"/>
      <c r="G96" s="32"/>
    </row>
    <row r="97" spans="1:7" s="29" customFormat="1" x14ac:dyDescent="0.25">
      <c r="B97" s="32"/>
      <c r="E97" s="31"/>
      <c r="F97" s="30" t="str">
        <f>DETAIL!$I13</f>
        <v>Advertising / Business Cards - 6120-4-41</v>
      </c>
      <c r="G97" s="32">
        <f>SUMIF($F$9:$F$94,F97,$E$9:$E$94)</f>
        <v>0</v>
      </c>
    </row>
    <row r="98" spans="1:7" s="29" customFormat="1" x14ac:dyDescent="0.25">
      <c r="B98" s="32"/>
      <c r="E98" s="31"/>
      <c r="F98" s="30" t="str">
        <f>DETAIL!$I14</f>
        <v>Automobile - Car Rental / Gas / Mileage / Taxi - 6560-4-41</v>
      </c>
      <c r="G98" s="32">
        <f>SUMIF($F$9:$F$94,F98,$E$9:$E$94)</f>
        <v>0</v>
      </c>
    </row>
    <row r="99" spans="1:7" x14ac:dyDescent="0.25">
      <c r="B99" s="18"/>
      <c r="E99" s="31"/>
      <c r="F99" s="30" t="str">
        <f>DETAIL!$I15</f>
        <v>Bank Fees - 6130-4-41</v>
      </c>
      <c r="G99" s="32">
        <f t="shared" ref="G99:G110" si="4">SUMIF($F$9:$F$94,F99,$E$9:$E$94)</f>
        <v>0</v>
      </c>
    </row>
    <row r="100" spans="1:7" x14ac:dyDescent="0.25">
      <c r="B100" s="18"/>
      <c r="E100" s="31"/>
      <c r="F100" s="30" t="str">
        <f>DETAIL!$I16</f>
        <v>CCRA Meetings - 6400-4-41</v>
      </c>
      <c r="G100" s="32">
        <f t="shared" si="4"/>
        <v>0</v>
      </c>
    </row>
    <row r="101" spans="1:7" x14ac:dyDescent="0.25">
      <c r="B101" s="18"/>
      <c r="E101" s="31"/>
      <c r="F101" s="30" t="str">
        <f>DETAIL!$I17</f>
        <v>Computer Equipment - 6170-4-41</v>
      </c>
      <c r="G101" s="32">
        <f t="shared" si="4"/>
        <v>0</v>
      </c>
    </row>
    <row r="102" spans="1:7" x14ac:dyDescent="0.25">
      <c r="E102" s="31"/>
      <c r="F102" s="30" t="str">
        <f>DETAIL!$I18</f>
        <v>Computer Software - 1515-4-41</v>
      </c>
      <c r="G102" s="32">
        <f t="shared" si="4"/>
        <v>0</v>
      </c>
    </row>
    <row r="103" spans="1:7" x14ac:dyDescent="0.25">
      <c r="E103" s="31"/>
      <c r="F103" s="30" t="str">
        <f>DETAIL!$I19</f>
        <v>Dues / Subscriptions / Licenses - 6240-4-41</v>
      </c>
      <c r="G103" s="32">
        <f t="shared" si="4"/>
        <v>0</v>
      </c>
    </row>
    <row r="104" spans="1:7" x14ac:dyDescent="0.25">
      <c r="E104" s="31"/>
      <c r="F104" s="30" t="str">
        <f>DETAIL!$I20</f>
        <v>Exhibitions / Trade shows - 4550-4-41</v>
      </c>
      <c r="G104" s="32">
        <f t="shared" si="4"/>
        <v>0</v>
      </c>
    </row>
    <row r="105" spans="1:7" x14ac:dyDescent="0.25">
      <c r="E105" s="31"/>
      <c r="F105" s="30" t="str">
        <f>DETAIL!$I21</f>
        <v>Gifts - 6310-4-41</v>
      </c>
      <c r="G105" s="32">
        <f t="shared" si="4"/>
        <v>0</v>
      </c>
    </row>
    <row r="106" spans="1:7" x14ac:dyDescent="0.25">
      <c r="E106" s="31"/>
      <c r="F106" s="30" t="str">
        <f>DETAIL!$I22</f>
        <v>Hotel / Airfare / Misc. Travel - 6600-4-41</v>
      </c>
      <c r="G106" s="32">
        <f t="shared" si="4"/>
        <v>0</v>
      </c>
    </row>
    <row r="107" spans="1:7" x14ac:dyDescent="0.25">
      <c r="E107" s="31"/>
      <c r="F107" s="30" t="str">
        <f>DETAIL!$I23</f>
        <v>Meals - 6590-4-41</v>
      </c>
      <c r="G107" s="32">
        <f t="shared" si="4"/>
        <v>0</v>
      </c>
    </row>
    <row r="108" spans="1:7" x14ac:dyDescent="0.25">
      <c r="E108" s="31"/>
      <c r="F108" s="30" t="str">
        <f>DETAIL!$I24</f>
        <v>Office Supplies - 6410-4-41</v>
      </c>
      <c r="G108" s="32">
        <f t="shared" si="4"/>
        <v>0</v>
      </c>
    </row>
    <row r="109" spans="1:7" x14ac:dyDescent="0.25">
      <c r="E109" s="31"/>
      <c r="F109" s="30" t="str">
        <f>DETAIL!$I25</f>
        <v>Postage - 6420-4-41</v>
      </c>
      <c r="G109" s="32">
        <f t="shared" si="4"/>
        <v>0</v>
      </c>
    </row>
    <row r="110" spans="1:7" x14ac:dyDescent="0.25">
      <c r="E110" s="31"/>
      <c r="F110" s="30" t="str">
        <f>DETAIL!$I26</f>
        <v>Telephone / Internet - 6520-4-41</v>
      </c>
      <c r="G110" s="32">
        <f t="shared" si="4"/>
        <v>0</v>
      </c>
    </row>
    <row r="111" spans="1:7" x14ac:dyDescent="0.25">
      <c r="A111" s="31"/>
      <c r="F111" s="30" t="str">
        <f>DETAIL!$I27</f>
        <v>Miscellaneous</v>
      </c>
      <c r="G111" s="32">
        <f>SUMIF($F$9:$F$94,F111,$E$9:$E$94)</f>
        <v>0</v>
      </c>
    </row>
    <row r="112" spans="1:7" x14ac:dyDescent="0.25">
      <c r="A112" s="31"/>
    </row>
    <row r="113" spans="5:7" ht="13" x14ac:dyDescent="0.3">
      <c r="E113" s="37"/>
      <c r="F113" s="38" t="s">
        <v>40</v>
      </c>
      <c r="G113" s="37">
        <f>SUM(G97:G112)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conditionalFormatting sqref="A7:F7">
    <cfRule type="expression" dxfId="5" priority="1">
      <formula>$F$7=0</formula>
    </cfRule>
    <cfRule type="expression" dxfId="4" priority="2">
      <formula>$F$7&lt;&gt;0</formula>
    </cfRule>
  </conditionalFormatting>
  <dataValidations count="1">
    <dataValidation type="list" allowBlank="1" showInputMessage="1" showErrorMessage="1" sqref="F9:F94">
      <formula1>$F$97:$F$111</formula1>
    </dataValidation>
  </dataValidations>
  <pageMargins left="0.25" right="0.25" top="0.75" bottom="0.75" header="0.3" footer="0.3"/>
  <pageSetup scale="82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113"/>
  <sheetViews>
    <sheetView topLeftCell="A68" zoomScaleNormal="100" workbookViewId="0">
      <selection activeCell="J102" sqref="J102"/>
    </sheetView>
  </sheetViews>
  <sheetFormatPr defaultRowHeight="12.5" x14ac:dyDescent="0.25"/>
  <cols>
    <col min="1" max="1" width="10.08984375" bestFit="1" customWidth="1"/>
    <col min="2" max="2" width="19" style="17" bestFit="1" customWidth="1"/>
    <col min="3" max="3" width="11.36328125" bestFit="1" customWidth="1"/>
    <col min="4" max="4" width="8" bestFit="1" customWidth="1"/>
    <col min="5" max="5" width="12.90625" bestFit="1" customWidth="1"/>
    <col min="6" max="6" width="50.453125" style="6" bestFit="1" customWidth="1"/>
    <col min="7" max="7" width="14.6328125" style="17" customWidth="1"/>
  </cols>
  <sheetData>
    <row r="1" spans="1:7" ht="18" x14ac:dyDescent="0.4">
      <c r="A1" s="175" t="s">
        <v>20</v>
      </c>
      <c r="B1" s="176"/>
      <c r="C1" s="176"/>
      <c r="D1" s="176"/>
      <c r="E1" s="176"/>
      <c r="F1" s="49"/>
      <c r="G1" s="50"/>
    </row>
    <row r="2" spans="1:7" ht="18" x14ac:dyDescent="0.4">
      <c r="A2" s="173" t="s">
        <v>23</v>
      </c>
      <c r="B2" s="174"/>
      <c r="C2" s="174"/>
      <c r="D2" s="174"/>
      <c r="E2" s="174"/>
      <c r="F2" s="19"/>
      <c r="G2" s="51"/>
    </row>
    <row r="3" spans="1:7" ht="18" x14ac:dyDescent="0.4">
      <c r="A3" s="173" t="s">
        <v>21</v>
      </c>
      <c r="B3" s="174"/>
      <c r="C3" s="174"/>
      <c r="D3" s="174"/>
      <c r="E3" s="174"/>
      <c r="F3" s="20"/>
      <c r="G3" s="51"/>
    </row>
    <row r="4" spans="1:7" ht="18" x14ac:dyDescent="0.4">
      <c r="A4" s="173" t="s">
        <v>22</v>
      </c>
      <c r="B4" s="174"/>
      <c r="C4" s="174"/>
      <c r="D4" s="174"/>
      <c r="E4" s="174"/>
      <c r="F4" s="20"/>
      <c r="G4" s="51"/>
    </row>
    <row r="5" spans="1:7" ht="18" x14ac:dyDescent="0.4">
      <c r="A5" s="173" t="s">
        <v>36</v>
      </c>
      <c r="B5" s="174"/>
      <c r="C5" s="174"/>
      <c r="D5" s="174"/>
      <c r="E5" s="174"/>
      <c r="F5" s="21">
        <f>F4-F3</f>
        <v>0</v>
      </c>
      <c r="G5" s="51"/>
    </row>
    <row r="6" spans="1:7" ht="18" x14ac:dyDescent="0.4">
      <c r="A6" s="173" t="s">
        <v>32</v>
      </c>
      <c r="B6" s="174"/>
      <c r="C6" s="174"/>
      <c r="D6" s="174"/>
      <c r="E6" s="174"/>
      <c r="F6" s="22"/>
      <c r="G6" s="51"/>
    </row>
    <row r="7" spans="1:7" x14ac:dyDescent="0.25">
      <c r="A7" s="177" t="s">
        <v>37</v>
      </c>
      <c r="B7" s="178"/>
      <c r="C7" s="178"/>
      <c r="D7" s="178"/>
      <c r="E7" s="178"/>
      <c r="F7" s="52">
        <f>F6-E95</f>
        <v>0</v>
      </c>
      <c r="G7" s="53"/>
    </row>
    <row r="8" spans="1:7" s="17" customFormat="1" x14ac:dyDescent="0.25">
      <c r="A8" s="54" t="s">
        <v>0</v>
      </c>
      <c r="B8" s="23" t="s">
        <v>24</v>
      </c>
      <c r="C8" s="23" t="s">
        <v>3</v>
      </c>
      <c r="D8" s="23" t="s">
        <v>30</v>
      </c>
      <c r="E8" s="23" t="s">
        <v>31</v>
      </c>
      <c r="F8" s="24" t="s">
        <v>33</v>
      </c>
      <c r="G8" s="55" t="s">
        <v>39</v>
      </c>
    </row>
    <row r="9" spans="1:7" x14ac:dyDescent="0.25">
      <c r="A9" s="56"/>
      <c r="B9" s="25" t="s">
        <v>25</v>
      </c>
      <c r="C9" s="26"/>
      <c r="D9" s="27">
        <f t="shared" ref="D9:D12" si="0">$F$5</f>
        <v>0</v>
      </c>
      <c r="E9" s="26">
        <f>C9*D9</f>
        <v>0</v>
      </c>
      <c r="F9" s="28" t="str">
        <f>DETAIL!$I$22</f>
        <v>Hotel / Airfare / Misc. Travel - 6600-4-41</v>
      </c>
      <c r="G9" s="57"/>
    </row>
    <row r="10" spans="1:7" x14ac:dyDescent="0.25">
      <c r="A10" s="56"/>
      <c r="B10" s="25" t="s">
        <v>26</v>
      </c>
      <c r="C10" s="26"/>
      <c r="D10" s="27">
        <f t="shared" si="0"/>
        <v>0</v>
      </c>
      <c r="E10" s="26">
        <f t="shared" ref="E10:E73" si="1">C10*D10</f>
        <v>0</v>
      </c>
      <c r="F10" s="28" t="str">
        <f>DETAIL!$I$22</f>
        <v>Hotel / Airfare / Misc. Travel - 6600-4-41</v>
      </c>
      <c r="G10" s="57"/>
    </row>
    <row r="11" spans="1:7" x14ac:dyDescent="0.25">
      <c r="A11" s="56"/>
      <c r="B11" s="25" t="s">
        <v>26</v>
      </c>
      <c r="C11" s="26"/>
      <c r="D11" s="27">
        <f t="shared" si="0"/>
        <v>0</v>
      </c>
      <c r="E11" s="26">
        <f t="shared" si="1"/>
        <v>0</v>
      </c>
      <c r="F11" s="28" t="str">
        <f>DETAIL!$I$22</f>
        <v>Hotel / Airfare / Misc. Travel - 6600-4-41</v>
      </c>
      <c r="G11" s="57"/>
    </row>
    <row r="12" spans="1:7" x14ac:dyDescent="0.25">
      <c r="A12" s="56"/>
      <c r="B12" s="25" t="s">
        <v>27</v>
      </c>
      <c r="C12" s="26"/>
      <c r="D12" s="27">
        <f t="shared" si="0"/>
        <v>0</v>
      </c>
      <c r="E12" s="26">
        <f t="shared" si="1"/>
        <v>0</v>
      </c>
      <c r="F12" s="28" t="str">
        <f>DETAIL!$I$22</f>
        <v>Hotel / Airfare / Misc. Travel - 6600-4-41</v>
      </c>
      <c r="G12" s="57"/>
    </row>
    <row r="13" spans="1:7" x14ac:dyDescent="0.25">
      <c r="A13" s="56"/>
      <c r="B13" s="25"/>
      <c r="C13" s="26"/>
      <c r="D13" s="27"/>
      <c r="E13" s="26">
        <f t="shared" si="1"/>
        <v>0</v>
      </c>
      <c r="F13" s="28"/>
      <c r="G13" s="57"/>
    </row>
    <row r="14" spans="1:7" x14ac:dyDescent="0.25">
      <c r="A14" s="56"/>
      <c r="B14" s="25" t="s">
        <v>28</v>
      </c>
      <c r="C14" s="26"/>
      <c r="D14" s="27"/>
      <c r="E14" s="26">
        <f t="shared" si="1"/>
        <v>0</v>
      </c>
      <c r="F14" s="28" t="str">
        <f>DETAIL!$I$26</f>
        <v>Telephone / Internet - 6520-4-41</v>
      </c>
      <c r="G14" s="57"/>
    </row>
    <row r="15" spans="1:7" x14ac:dyDescent="0.25">
      <c r="A15" s="56"/>
      <c r="B15" s="25" t="s">
        <v>29</v>
      </c>
      <c r="C15" s="26"/>
      <c r="D15" s="27"/>
      <c r="E15" s="26">
        <f t="shared" si="1"/>
        <v>0</v>
      </c>
      <c r="F15" s="28" t="str">
        <f>DETAIL!$I$26</f>
        <v>Telephone / Internet - 6520-4-41</v>
      </c>
      <c r="G15" s="57"/>
    </row>
    <row r="16" spans="1:7" x14ac:dyDescent="0.25">
      <c r="A16" s="56"/>
      <c r="B16" s="25"/>
      <c r="C16" s="26"/>
      <c r="D16" s="27"/>
      <c r="E16" s="26">
        <f t="shared" si="1"/>
        <v>0</v>
      </c>
      <c r="F16" s="28"/>
      <c r="G16" s="57"/>
    </row>
    <row r="17" spans="1:7" x14ac:dyDescent="0.25">
      <c r="A17" s="56"/>
      <c r="B17" s="25"/>
      <c r="C17" s="26"/>
      <c r="D17" s="27"/>
      <c r="E17" s="26">
        <f t="shared" si="1"/>
        <v>0</v>
      </c>
      <c r="F17" s="28"/>
      <c r="G17" s="57"/>
    </row>
    <row r="18" spans="1:7" x14ac:dyDescent="0.25">
      <c r="A18" s="56"/>
      <c r="B18" s="25"/>
      <c r="C18" s="26"/>
      <c r="D18" s="27"/>
      <c r="E18" s="26">
        <f t="shared" si="1"/>
        <v>0</v>
      </c>
      <c r="F18" s="28"/>
      <c r="G18" s="57"/>
    </row>
    <row r="19" spans="1:7" x14ac:dyDescent="0.25">
      <c r="A19" s="56"/>
      <c r="B19" s="25"/>
      <c r="C19" s="26"/>
      <c r="D19" s="27"/>
      <c r="E19" s="26">
        <f t="shared" si="1"/>
        <v>0</v>
      </c>
      <c r="F19" s="28"/>
      <c r="G19" s="57"/>
    </row>
    <row r="20" spans="1:7" x14ac:dyDescent="0.25">
      <c r="A20" s="56"/>
      <c r="B20" s="25"/>
      <c r="C20" s="26"/>
      <c r="D20" s="27"/>
      <c r="E20" s="26">
        <f t="shared" si="1"/>
        <v>0</v>
      </c>
      <c r="F20" s="28"/>
      <c r="G20" s="57"/>
    </row>
    <row r="21" spans="1:7" x14ac:dyDescent="0.25">
      <c r="A21" s="56"/>
      <c r="B21" s="25"/>
      <c r="C21" s="26"/>
      <c r="D21" s="27"/>
      <c r="E21" s="26">
        <f t="shared" si="1"/>
        <v>0</v>
      </c>
      <c r="F21" s="28"/>
      <c r="G21" s="57"/>
    </row>
    <row r="22" spans="1:7" x14ac:dyDescent="0.25">
      <c r="A22" s="56"/>
      <c r="B22" s="25"/>
      <c r="C22" s="26"/>
      <c r="D22" s="27"/>
      <c r="E22" s="26">
        <f t="shared" si="1"/>
        <v>0</v>
      </c>
      <c r="F22" s="28"/>
      <c r="G22" s="57"/>
    </row>
    <row r="23" spans="1:7" x14ac:dyDescent="0.25">
      <c r="A23" s="56"/>
      <c r="B23" s="25" t="s">
        <v>34</v>
      </c>
      <c r="C23" s="26"/>
      <c r="D23" s="27">
        <v>1</v>
      </c>
      <c r="E23" s="26">
        <f t="shared" si="1"/>
        <v>0</v>
      </c>
      <c r="F23" s="28" t="str">
        <f>DETAIL!$I$23</f>
        <v>Meals - 6590-4-41</v>
      </c>
      <c r="G23" s="57"/>
    </row>
    <row r="24" spans="1:7" x14ac:dyDescent="0.25">
      <c r="A24" s="56"/>
      <c r="B24" s="25"/>
      <c r="C24" s="26"/>
      <c r="D24" s="27"/>
      <c r="E24" s="26">
        <f t="shared" si="1"/>
        <v>0</v>
      </c>
      <c r="F24" s="28"/>
      <c r="G24" s="57"/>
    </row>
    <row r="25" spans="1:7" x14ac:dyDescent="0.25">
      <c r="A25" s="56"/>
      <c r="B25" s="25"/>
      <c r="C25" s="26"/>
      <c r="D25" s="27"/>
      <c r="E25" s="26">
        <f t="shared" si="1"/>
        <v>0</v>
      </c>
      <c r="F25" s="28"/>
      <c r="G25" s="57"/>
    </row>
    <row r="26" spans="1:7" x14ac:dyDescent="0.25">
      <c r="A26" s="56"/>
      <c r="B26" s="25"/>
      <c r="C26" s="26"/>
      <c r="D26" s="27"/>
      <c r="E26" s="26">
        <f t="shared" si="1"/>
        <v>0</v>
      </c>
      <c r="F26" s="28"/>
      <c r="G26" s="57"/>
    </row>
    <row r="27" spans="1:7" x14ac:dyDescent="0.25">
      <c r="A27" s="56"/>
      <c r="B27" s="25"/>
      <c r="C27" s="26"/>
      <c r="D27" s="27"/>
      <c r="E27" s="26">
        <f t="shared" si="1"/>
        <v>0</v>
      </c>
      <c r="F27" s="28"/>
      <c r="G27" s="57"/>
    </row>
    <row r="28" spans="1:7" x14ac:dyDescent="0.25">
      <c r="A28" s="56"/>
      <c r="B28" s="25"/>
      <c r="C28" s="26"/>
      <c r="D28" s="27"/>
      <c r="E28" s="26">
        <f t="shared" si="1"/>
        <v>0</v>
      </c>
      <c r="F28" s="28"/>
      <c r="G28" s="57"/>
    </row>
    <row r="29" spans="1:7" x14ac:dyDescent="0.25">
      <c r="A29" s="56"/>
      <c r="B29" s="25"/>
      <c r="C29" s="26"/>
      <c r="D29" s="27"/>
      <c r="E29" s="26">
        <f t="shared" si="1"/>
        <v>0</v>
      </c>
      <c r="F29" s="28"/>
      <c r="G29" s="57"/>
    </row>
    <row r="30" spans="1:7" x14ac:dyDescent="0.25">
      <c r="A30" s="56"/>
      <c r="B30" s="25"/>
      <c r="C30" s="26"/>
      <c r="D30" s="27"/>
      <c r="E30" s="26">
        <f t="shared" si="1"/>
        <v>0</v>
      </c>
      <c r="F30" s="28"/>
      <c r="G30" s="57"/>
    </row>
    <row r="31" spans="1:7" x14ac:dyDescent="0.25">
      <c r="A31" s="56"/>
      <c r="B31" s="25"/>
      <c r="C31" s="26"/>
      <c r="D31" s="27"/>
      <c r="E31" s="26">
        <f t="shared" si="1"/>
        <v>0</v>
      </c>
      <c r="F31" s="28"/>
      <c r="G31" s="57"/>
    </row>
    <row r="32" spans="1:7" x14ac:dyDescent="0.25">
      <c r="A32" s="56"/>
      <c r="B32" s="25"/>
      <c r="C32" s="26"/>
      <c r="D32" s="27"/>
      <c r="E32" s="26">
        <f t="shared" si="1"/>
        <v>0</v>
      </c>
      <c r="F32" s="28"/>
      <c r="G32" s="57"/>
    </row>
    <row r="33" spans="1:7" x14ac:dyDescent="0.25">
      <c r="A33" s="56"/>
      <c r="B33" s="25"/>
      <c r="C33" s="26"/>
      <c r="D33" s="27"/>
      <c r="E33" s="26">
        <f t="shared" si="1"/>
        <v>0</v>
      </c>
      <c r="F33" s="28"/>
      <c r="G33" s="57"/>
    </row>
    <row r="34" spans="1:7" x14ac:dyDescent="0.25">
      <c r="A34" s="56"/>
      <c r="B34" s="25"/>
      <c r="C34" s="26"/>
      <c r="D34" s="27"/>
      <c r="E34" s="26">
        <f t="shared" si="1"/>
        <v>0</v>
      </c>
      <c r="F34" s="28"/>
      <c r="G34" s="57"/>
    </row>
    <row r="35" spans="1:7" x14ac:dyDescent="0.25">
      <c r="A35" s="56"/>
      <c r="B35" s="25"/>
      <c r="C35" s="26"/>
      <c r="D35" s="27"/>
      <c r="E35" s="26">
        <f t="shared" si="1"/>
        <v>0</v>
      </c>
      <c r="F35" s="28"/>
      <c r="G35" s="57"/>
    </row>
    <row r="36" spans="1:7" x14ac:dyDescent="0.25">
      <c r="A36" s="56"/>
      <c r="B36" s="25"/>
      <c r="C36" s="26"/>
      <c r="D36" s="27"/>
      <c r="E36" s="26">
        <f t="shared" si="1"/>
        <v>0</v>
      </c>
      <c r="F36" s="28"/>
      <c r="G36" s="57"/>
    </row>
    <row r="37" spans="1:7" x14ac:dyDescent="0.25">
      <c r="A37" s="56"/>
      <c r="B37" s="25"/>
      <c r="C37" s="26"/>
      <c r="D37" s="27"/>
      <c r="E37" s="26">
        <f t="shared" si="1"/>
        <v>0</v>
      </c>
      <c r="F37" s="28"/>
      <c r="G37" s="57"/>
    </row>
    <row r="38" spans="1:7" x14ac:dyDescent="0.25">
      <c r="A38" s="56"/>
      <c r="B38" s="25" t="s">
        <v>35</v>
      </c>
      <c r="C38" s="26"/>
      <c r="D38" s="27"/>
      <c r="E38" s="26">
        <f t="shared" si="1"/>
        <v>0</v>
      </c>
      <c r="F38" s="28" t="s">
        <v>38</v>
      </c>
      <c r="G38" s="57"/>
    </row>
    <row r="39" spans="1:7" x14ac:dyDescent="0.25">
      <c r="A39" s="56"/>
      <c r="B39" s="25"/>
      <c r="C39" s="26"/>
      <c r="D39" s="27"/>
      <c r="E39" s="26">
        <f t="shared" si="1"/>
        <v>0</v>
      </c>
      <c r="F39" s="28"/>
      <c r="G39" s="57"/>
    </row>
    <row r="40" spans="1:7" x14ac:dyDescent="0.25">
      <c r="A40" s="56"/>
      <c r="B40" s="25"/>
      <c r="C40" s="26"/>
      <c r="D40" s="27"/>
      <c r="E40" s="26">
        <f t="shared" si="1"/>
        <v>0</v>
      </c>
      <c r="F40" s="28"/>
      <c r="G40" s="57"/>
    </row>
    <row r="41" spans="1:7" x14ac:dyDescent="0.25">
      <c r="A41" s="56"/>
      <c r="B41" s="25"/>
      <c r="C41" s="26"/>
      <c r="D41" s="27"/>
      <c r="E41" s="26">
        <f t="shared" si="1"/>
        <v>0</v>
      </c>
      <c r="F41" s="28"/>
      <c r="G41" s="57"/>
    </row>
    <row r="42" spans="1:7" x14ac:dyDescent="0.25">
      <c r="A42" s="56"/>
      <c r="B42" s="25"/>
      <c r="C42" s="26"/>
      <c r="D42" s="27"/>
      <c r="E42" s="26">
        <f t="shared" si="1"/>
        <v>0</v>
      </c>
      <c r="F42" s="28"/>
      <c r="G42" s="57"/>
    </row>
    <row r="43" spans="1:7" x14ac:dyDescent="0.25">
      <c r="A43" s="56"/>
      <c r="B43" s="25"/>
      <c r="C43" s="26"/>
      <c r="D43" s="27"/>
      <c r="E43" s="26">
        <f t="shared" si="1"/>
        <v>0</v>
      </c>
      <c r="F43" s="28"/>
      <c r="G43" s="57"/>
    </row>
    <row r="44" spans="1:7" x14ac:dyDescent="0.25">
      <c r="A44" s="56"/>
      <c r="B44" s="25"/>
      <c r="C44" s="26"/>
      <c r="D44" s="27"/>
      <c r="E44" s="26">
        <f t="shared" si="1"/>
        <v>0</v>
      </c>
      <c r="F44" s="28"/>
      <c r="G44" s="57"/>
    </row>
    <row r="45" spans="1:7" x14ac:dyDescent="0.25">
      <c r="A45" s="56"/>
      <c r="B45" s="25"/>
      <c r="C45" s="26"/>
      <c r="D45" s="27"/>
      <c r="E45" s="26">
        <f t="shared" si="1"/>
        <v>0</v>
      </c>
      <c r="F45" s="28"/>
      <c r="G45" s="57"/>
    </row>
    <row r="46" spans="1:7" x14ac:dyDescent="0.25">
      <c r="A46" s="56"/>
      <c r="B46" s="25"/>
      <c r="C46" s="26"/>
      <c r="D46" s="27"/>
      <c r="E46" s="26">
        <f t="shared" si="1"/>
        <v>0</v>
      </c>
      <c r="F46" s="28"/>
      <c r="G46" s="57"/>
    </row>
    <row r="47" spans="1:7" x14ac:dyDescent="0.25">
      <c r="A47" s="56"/>
      <c r="B47" s="25"/>
      <c r="C47" s="26"/>
      <c r="D47" s="27"/>
      <c r="E47" s="26">
        <f t="shared" si="1"/>
        <v>0</v>
      </c>
      <c r="F47" s="28"/>
      <c r="G47" s="57"/>
    </row>
    <row r="48" spans="1:7" x14ac:dyDescent="0.25">
      <c r="A48" s="56"/>
      <c r="B48" s="25"/>
      <c r="C48" s="26"/>
      <c r="D48" s="27"/>
      <c r="E48" s="26">
        <f t="shared" si="1"/>
        <v>0</v>
      </c>
      <c r="F48" s="28"/>
      <c r="G48" s="57"/>
    </row>
    <row r="49" spans="1:7" x14ac:dyDescent="0.25">
      <c r="A49" s="56"/>
      <c r="B49" s="25"/>
      <c r="C49" s="26"/>
      <c r="D49" s="27"/>
      <c r="E49" s="26">
        <f t="shared" si="1"/>
        <v>0</v>
      </c>
      <c r="F49" s="28"/>
      <c r="G49" s="57"/>
    </row>
    <row r="50" spans="1:7" x14ac:dyDescent="0.25">
      <c r="A50" s="56"/>
      <c r="B50" s="25"/>
      <c r="C50" s="26"/>
      <c r="D50" s="27"/>
      <c r="E50" s="26">
        <f t="shared" si="1"/>
        <v>0</v>
      </c>
      <c r="F50" s="28"/>
      <c r="G50" s="57"/>
    </row>
    <row r="51" spans="1:7" x14ac:dyDescent="0.25">
      <c r="A51" s="56"/>
      <c r="B51" s="25"/>
      <c r="C51" s="26"/>
      <c r="D51" s="27"/>
      <c r="E51" s="26">
        <f t="shared" si="1"/>
        <v>0</v>
      </c>
      <c r="F51" s="28"/>
      <c r="G51" s="57"/>
    </row>
    <row r="52" spans="1:7" x14ac:dyDescent="0.25">
      <c r="A52" s="56"/>
      <c r="B52" s="25"/>
      <c r="C52" s="26"/>
      <c r="D52" s="27"/>
      <c r="E52" s="26">
        <f t="shared" si="1"/>
        <v>0</v>
      </c>
      <c r="F52" s="28"/>
      <c r="G52" s="57"/>
    </row>
    <row r="53" spans="1:7" x14ac:dyDescent="0.25">
      <c r="A53" s="56"/>
      <c r="B53" s="25"/>
      <c r="C53" s="26"/>
      <c r="D53" s="27"/>
      <c r="E53" s="26">
        <f t="shared" si="1"/>
        <v>0</v>
      </c>
      <c r="F53" s="28"/>
      <c r="G53" s="57"/>
    </row>
    <row r="54" spans="1:7" x14ac:dyDescent="0.25">
      <c r="A54" s="56"/>
      <c r="B54" s="25"/>
      <c r="C54" s="26"/>
      <c r="D54" s="27"/>
      <c r="E54" s="26">
        <f t="shared" si="1"/>
        <v>0</v>
      </c>
      <c r="F54" s="28"/>
      <c r="G54" s="57"/>
    </row>
    <row r="55" spans="1:7" x14ac:dyDescent="0.25">
      <c r="A55" s="56"/>
      <c r="B55" s="25"/>
      <c r="C55" s="26"/>
      <c r="D55" s="27"/>
      <c r="E55" s="26">
        <f t="shared" si="1"/>
        <v>0</v>
      </c>
      <c r="F55" s="28"/>
      <c r="G55" s="57"/>
    </row>
    <row r="56" spans="1:7" x14ac:dyDescent="0.25">
      <c r="A56" s="56"/>
      <c r="B56" s="25"/>
      <c r="C56" s="26"/>
      <c r="D56" s="27"/>
      <c r="E56" s="26">
        <f t="shared" si="1"/>
        <v>0</v>
      </c>
      <c r="F56" s="28"/>
      <c r="G56" s="57"/>
    </row>
    <row r="57" spans="1:7" x14ac:dyDescent="0.25">
      <c r="A57" s="56"/>
      <c r="B57" s="25"/>
      <c r="C57" s="26"/>
      <c r="D57" s="27"/>
      <c r="E57" s="26">
        <f t="shared" si="1"/>
        <v>0</v>
      </c>
      <c r="F57" s="28"/>
      <c r="G57" s="57"/>
    </row>
    <row r="58" spans="1:7" x14ac:dyDescent="0.25">
      <c r="A58" s="56"/>
      <c r="B58" s="25"/>
      <c r="C58" s="26"/>
      <c r="D58" s="27"/>
      <c r="E58" s="26">
        <f t="shared" si="1"/>
        <v>0</v>
      </c>
      <c r="F58" s="28"/>
      <c r="G58" s="57"/>
    </row>
    <row r="59" spans="1:7" x14ac:dyDescent="0.25">
      <c r="A59" s="56"/>
      <c r="B59" s="25"/>
      <c r="C59" s="26"/>
      <c r="D59" s="27"/>
      <c r="E59" s="26">
        <f t="shared" si="1"/>
        <v>0</v>
      </c>
      <c r="F59" s="28"/>
      <c r="G59" s="57"/>
    </row>
    <row r="60" spans="1:7" x14ac:dyDescent="0.25">
      <c r="A60" s="56"/>
      <c r="B60" s="25"/>
      <c r="C60" s="26"/>
      <c r="D60" s="27"/>
      <c r="E60" s="26">
        <f t="shared" si="1"/>
        <v>0</v>
      </c>
      <c r="F60" s="28"/>
      <c r="G60" s="57"/>
    </row>
    <row r="61" spans="1:7" x14ac:dyDescent="0.25">
      <c r="A61" s="56"/>
      <c r="B61" s="25"/>
      <c r="C61" s="26"/>
      <c r="D61" s="27"/>
      <c r="E61" s="26">
        <f t="shared" si="1"/>
        <v>0</v>
      </c>
      <c r="F61" s="28"/>
      <c r="G61" s="57"/>
    </row>
    <row r="62" spans="1:7" x14ac:dyDescent="0.25">
      <c r="A62" s="56"/>
      <c r="B62" s="25"/>
      <c r="C62" s="26"/>
      <c r="D62" s="27"/>
      <c r="E62" s="26">
        <f t="shared" si="1"/>
        <v>0</v>
      </c>
      <c r="F62" s="28"/>
      <c r="G62" s="57"/>
    </row>
    <row r="63" spans="1:7" x14ac:dyDescent="0.25">
      <c r="A63" s="56"/>
      <c r="B63" s="25"/>
      <c r="C63" s="26"/>
      <c r="D63" s="27"/>
      <c r="E63" s="26">
        <f t="shared" si="1"/>
        <v>0</v>
      </c>
      <c r="F63" s="28"/>
      <c r="G63" s="57"/>
    </row>
    <row r="64" spans="1:7" x14ac:dyDescent="0.25">
      <c r="A64" s="56"/>
      <c r="B64" s="25"/>
      <c r="C64" s="26"/>
      <c r="D64" s="27"/>
      <c r="E64" s="26">
        <f t="shared" si="1"/>
        <v>0</v>
      </c>
      <c r="F64" s="28"/>
      <c r="G64" s="57"/>
    </row>
    <row r="65" spans="1:7" x14ac:dyDescent="0.25">
      <c r="A65" s="56"/>
      <c r="B65" s="25"/>
      <c r="C65" s="26"/>
      <c r="D65" s="27"/>
      <c r="E65" s="26">
        <f t="shared" si="1"/>
        <v>0</v>
      </c>
      <c r="F65" s="28"/>
      <c r="G65" s="57"/>
    </row>
    <row r="66" spans="1:7" x14ac:dyDescent="0.25">
      <c r="A66" s="56"/>
      <c r="B66" s="25"/>
      <c r="C66" s="26"/>
      <c r="D66" s="27"/>
      <c r="E66" s="26">
        <f t="shared" si="1"/>
        <v>0</v>
      </c>
      <c r="F66" s="28"/>
      <c r="G66" s="57"/>
    </row>
    <row r="67" spans="1:7" x14ac:dyDescent="0.25">
      <c r="A67" s="56"/>
      <c r="B67" s="25"/>
      <c r="C67" s="26"/>
      <c r="D67" s="27"/>
      <c r="E67" s="26">
        <f t="shared" si="1"/>
        <v>0</v>
      </c>
      <c r="F67" s="28"/>
      <c r="G67" s="57"/>
    </row>
    <row r="68" spans="1:7" x14ac:dyDescent="0.25">
      <c r="A68" s="56"/>
      <c r="B68" s="25"/>
      <c r="C68" s="26"/>
      <c r="D68" s="27"/>
      <c r="E68" s="26">
        <f t="shared" si="1"/>
        <v>0</v>
      </c>
      <c r="F68" s="28"/>
      <c r="G68" s="57"/>
    </row>
    <row r="69" spans="1:7" x14ac:dyDescent="0.25">
      <c r="A69" s="56"/>
      <c r="B69" s="25"/>
      <c r="C69" s="26"/>
      <c r="D69" s="27"/>
      <c r="E69" s="26">
        <f t="shared" si="1"/>
        <v>0</v>
      </c>
      <c r="F69" s="28"/>
      <c r="G69" s="57"/>
    </row>
    <row r="70" spans="1:7" x14ac:dyDescent="0.25">
      <c r="A70" s="56"/>
      <c r="B70" s="25"/>
      <c r="C70" s="26"/>
      <c r="D70" s="27"/>
      <c r="E70" s="26">
        <f t="shared" si="1"/>
        <v>0</v>
      </c>
      <c r="F70" s="28"/>
      <c r="G70" s="57"/>
    </row>
    <row r="71" spans="1:7" x14ac:dyDescent="0.25">
      <c r="A71" s="56"/>
      <c r="B71" s="25"/>
      <c r="C71" s="26"/>
      <c r="D71" s="27"/>
      <c r="E71" s="26">
        <f t="shared" si="1"/>
        <v>0</v>
      </c>
      <c r="F71" s="28"/>
      <c r="G71" s="57"/>
    </row>
    <row r="72" spans="1:7" x14ac:dyDescent="0.25">
      <c r="A72" s="56"/>
      <c r="B72" s="25"/>
      <c r="C72" s="26"/>
      <c r="D72" s="27"/>
      <c r="E72" s="26">
        <f t="shared" si="1"/>
        <v>0</v>
      </c>
      <c r="F72" s="28"/>
      <c r="G72" s="57"/>
    </row>
    <row r="73" spans="1:7" x14ac:dyDescent="0.25">
      <c r="A73" s="56"/>
      <c r="B73" s="25"/>
      <c r="C73" s="26"/>
      <c r="D73" s="27"/>
      <c r="E73" s="26">
        <f t="shared" si="1"/>
        <v>0</v>
      </c>
      <c r="F73" s="28"/>
      <c r="G73" s="57"/>
    </row>
    <row r="74" spans="1:7" x14ac:dyDescent="0.25">
      <c r="A74" s="56"/>
      <c r="B74" s="25"/>
      <c r="C74" s="26"/>
      <c r="D74" s="27"/>
      <c r="E74" s="26">
        <f t="shared" ref="E74:E94" si="2">C74*D74</f>
        <v>0</v>
      </c>
      <c r="F74" s="28"/>
      <c r="G74" s="57"/>
    </row>
    <row r="75" spans="1:7" x14ac:dyDescent="0.25">
      <c r="A75" s="56"/>
      <c r="B75" s="25"/>
      <c r="C75" s="26"/>
      <c r="D75" s="27"/>
      <c r="E75" s="26">
        <f t="shared" si="2"/>
        <v>0</v>
      </c>
      <c r="F75" s="28"/>
      <c r="G75" s="57"/>
    </row>
    <row r="76" spans="1:7" x14ac:dyDescent="0.25">
      <c r="A76" s="56"/>
      <c r="B76" s="25"/>
      <c r="C76" s="26"/>
      <c r="D76" s="27"/>
      <c r="E76" s="26">
        <f t="shared" si="2"/>
        <v>0</v>
      </c>
      <c r="F76" s="28"/>
      <c r="G76" s="57"/>
    </row>
    <row r="77" spans="1:7" x14ac:dyDescent="0.25">
      <c r="A77" s="56"/>
      <c r="B77" s="25"/>
      <c r="C77" s="26"/>
      <c r="D77" s="27"/>
      <c r="E77" s="26">
        <f t="shared" si="2"/>
        <v>0</v>
      </c>
      <c r="F77" s="28"/>
      <c r="G77" s="57"/>
    </row>
    <row r="78" spans="1:7" x14ac:dyDescent="0.25">
      <c r="A78" s="56"/>
      <c r="B78" s="25"/>
      <c r="C78" s="26"/>
      <c r="D78" s="27"/>
      <c r="E78" s="26">
        <f t="shared" si="2"/>
        <v>0</v>
      </c>
      <c r="F78" s="28"/>
      <c r="G78" s="57"/>
    </row>
    <row r="79" spans="1:7" x14ac:dyDescent="0.25">
      <c r="A79" s="56"/>
      <c r="B79" s="25"/>
      <c r="C79" s="26"/>
      <c r="D79" s="27"/>
      <c r="E79" s="26">
        <f t="shared" si="2"/>
        <v>0</v>
      </c>
      <c r="F79" s="28"/>
      <c r="G79" s="57"/>
    </row>
    <row r="80" spans="1:7" x14ac:dyDescent="0.25">
      <c r="A80" s="56"/>
      <c r="B80" s="25"/>
      <c r="C80" s="26"/>
      <c r="D80" s="27"/>
      <c r="E80" s="26">
        <f t="shared" si="2"/>
        <v>0</v>
      </c>
      <c r="F80" s="28"/>
      <c r="G80" s="57"/>
    </row>
    <row r="81" spans="1:7" x14ac:dyDescent="0.25">
      <c r="A81" s="56"/>
      <c r="B81" s="25"/>
      <c r="C81" s="26"/>
      <c r="D81" s="27"/>
      <c r="E81" s="26">
        <f t="shared" si="2"/>
        <v>0</v>
      </c>
      <c r="F81" s="28"/>
      <c r="G81" s="57"/>
    </row>
    <row r="82" spans="1:7" x14ac:dyDescent="0.25">
      <c r="A82" s="56"/>
      <c r="B82" s="25"/>
      <c r="C82" s="26"/>
      <c r="D82" s="27"/>
      <c r="E82" s="26">
        <f t="shared" si="2"/>
        <v>0</v>
      </c>
      <c r="F82" s="28"/>
      <c r="G82" s="57"/>
    </row>
    <row r="83" spans="1:7" x14ac:dyDescent="0.25">
      <c r="A83" s="56"/>
      <c r="B83" s="25"/>
      <c r="C83" s="26"/>
      <c r="D83" s="27"/>
      <c r="E83" s="26">
        <f t="shared" si="2"/>
        <v>0</v>
      </c>
      <c r="F83" s="28"/>
      <c r="G83" s="57"/>
    </row>
    <row r="84" spans="1:7" x14ac:dyDescent="0.25">
      <c r="A84" s="56"/>
      <c r="B84" s="25"/>
      <c r="C84" s="26"/>
      <c r="D84" s="27"/>
      <c r="E84" s="26">
        <f t="shared" si="2"/>
        <v>0</v>
      </c>
      <c r="F84" s="28"/>
      <c r="G84" s="57"/>
    </row>
    <row r="85" spans="1:7" x14ac:dyDescent="0.25">
      <c r="A85" s="56"/>
      <c r="B85" s="25"/>
      <c r="C85" s="26"/>
      <c r="D85" s="27"/>
      <c r="E85" s="26">
        <f t="shared" si="2"/>
        <v>0</v>
      </c>
      <c r="F85" s="28"/>
      <c r="G85" s="57"/>
    </row>
    <row r="86" spans="1:7" x14ac:dyDescent="0.25">
      <c r="A86" s="56"/>
      <c r="B86" s="25"/>
      <c r="C86" s="26"/>
      <c r="D86" s="27"/>
      <c r="E86" s="26">
        <f t="shared" si="2"/>
        <v>0</v>
      </c>
      <c r="F86" s="28"/>
      <c r="G86" s="57"/>
    </row>
    <row r="87" spans="1:7" x14ac:dyDescent="0.25">
      <c r="A87" s="56"/>
      <c r="B87" s="25"/>
      <c r="C87" s="26"/>
      <c r="D87" s="27"/>
      <c r="E87" s="26">
        <f t="shared" si="2"/>
        <v>0</v>
      </c>
      <c r="F87" s="28"/>
      <c r="G87" s="57"/>
    </row>
    <row r="88" spans="1:7" x14ac:dyDescent="0.25">
      <c r="A88" s="56"/>
      <c r="B88" s="25"/>
      <c r="C88" s="26"/>
      <c r="D88" s="27"/>
      <c r="E88" s="26">
        <f t="shared" si="2"/>
        <v>0</v>
      </c>
      <c r="F88" s="28"/>
      <c r="G88" s="57"/>
    </row>
    <row r="89" spans="1:7" x14ac:dyDescent="0.25">
      <c r="A89" s="56"/>
      <c r="B89" s="25"/>
      <c r="C89" s="26"/>
      <c r="D89" s="27"/>
      <c r="E89" s="26">
        <f t="shared" si="2"/>
        <v>0</v>
      </c>
      <c r="F89" s="28"/>
      <c r="G89" s="57"/>
    </row>
    <row r="90" spans="1:7" x14ac:dyDescent="0.25">
      <c r="A90" s="56"/>
      <c r="B90" s="25"/>
      <c r="C90" s="26"/>
      <c r="D90" s="27"/>
      <c r="E90" s="26">
        <f t="shared" si="2"/>
        <v>0</v>
      </c>
      <c r="F90" s="28"/>
      <c r="G90" s="57"/>
    </row>
    <row r="91" spans="1:7" x14ac:dyDescent="0.25">
      <c r="A91" s="56"/>
      <c r="B91" s="25"/>
      <c r="C91" s="26"/>
      <c r="D91" s="27"/>
      <c r="E91" s="26">
        <f t="shared" si="2"/>
        <v>0</v>
      </c>
      <c r="F91" s="28"/>
      <c r="G91" s="57"/>
    </row>
    <row r="92" spans="1:7" x14ac:dyDescent="0.25">
      <c r="A92" s="56"/>
      <c r="B92" s="25"/>
      <c r="C92" s="26"/>
      <c r="D92" s="27"/>
      <c r="E92" s="26">
        <f t="shared" si="2"/>
        <v>0</v>
      </c>
      <c r="F92" s="28"/>
      <c r="G92" s="57"/>
    </row>
    <row r="93" spans="1:7" x14ac:dyDescent="0.25">
      <c r="A93" s="56"/>
      <c r="B93" s="25"/>
      <c r="C93" s="26"/>
      <c r="D93" s="27"/>
      <c r="E93" s="26">
        <f t="shared" si="2"/>
        <v>0</v>
      </c>
      <c r="F93" s="28"/>
      <c r="G93" s="57"/>
    </row>
    <row r="94" spans="1:7" s="16" customFormat="1" ht="13" thickBot="1" x14ac:dyDescent="0.3">
      <c r="A94" s="58"/>
      <c r="B94" s="33"/>
      <c r="C94" s="34"/>
      <c r="D94" s="35"/>
      <c r="E94" s="34">
        <f t="shared" si="2"/>
        <v>0</v>
      </c>
      <c r="F94" s="36"/>
      <c r="G94" s="59"/>
    </row>
    <row r="95" spans="1:7" s="29" customFormat="1" ht="13.5" thickTop="1" thickBot="1" x14ac:dyDescent="0.3">
      <c r="A95" s="60"/>
      <c r="B95" s="61"/>
      <c r="C95" s="62"/>
      <c r="D95" s="63"/>
      <c r="E95" s="64">
        <f>SUM(E9:E94)</f>
        <v>0</v>
      </c>
      <c r="F95" s="65"/>
      <c r="G95" s="66"/>
    </row>
    <row r="96" spans="1:7" s="29" customFormat="1" x14ac:dyDescent="0.25">
      <c r="B96" s="32"/>
      <c r="E96" s="31"/>
      <c r="F96" s="30"/>
      <c r="G96" s="32"/>
    </row>
    <row r="97" spans="1:7" s="29" customFormat="1" x14ac:dyDescent="0.25">
      <c r="B97" s="32"/>
      <c r="E97" s="31"/>
      <c r="F97" s="30" t="str">
        <f>DETAIL!$I13</f>
        <v>Advertising / Business Cards - 6120-4-41</v>
      </c>
      <c r="G97" s="32">
        <f>SUMIF($F$9:$F$94,F97,$E$9:$E$94)</f>
        <v>0</v>
      </c>
    </row>
    <row r="98" spans="1:7" s="29" customFormat="1" x14ac:dyDescent="0.25">
      <c r="B98" s="32"/>
      <c r="E98" s="31"/>
      <c r="F98" s="30" t="str">
        <f>DETAIL!$I14</f>
        <v>Automobile - Car Rental / Gas / Mileage / Taxi - 6560-4-41</v>
      </c>
      <c r="G98" s="32">
        <f>SUMIF($F$9:$F$94,F98,$E$9:$E$94)</f>
        <v>0</v>
      </c>
    </row>
    <row r="99" spans="1:7" x14ac:dyDescent="0.25">
      <c r="B99" s="18"/>
      <c r="E99" s="31"/>
      <c r="F99" s="30" t="str">
        <f>DETAIL!$I15</f>
        <v>Bank Fees - 6130-4-41</v>
      </c>
      <c r="G99" s="32">
        <f t="shared" ref="G99:G110" si="3">SUMIF($F$9:$F$94,F99,$E$9:$E$94)</f>
        <v>0</v>
      </c>
    </row>
    <row r="100" spans="1:7" x14ac:dyDescent="0.25">
      <c r="B100" s="18"/>
      <c r="E100" s="31"/>
      <c r="F100" s="30" t="str">
        <f>DETAIL!$I16</f>
        <v>CCRA Meetings - 6400-4-41</v>
      </c>
      <c r="G100" s="32">
        <f t="shared" si="3"/>
        <v>0</v>
      </c>
    </row>
    <row r="101" spans="1:7" x14ac:dyDescent="0.25">
      <c r="B101" s="18"/>
      <c r="E101" s="31"/>
      <c r="F101" s="30" t="str">
        <f>DETAIL!$I17</f>
        <v>Computer Equipment - 6170-4-41</v>
      </c>
      <c r="G101" s="32">
        <f t="shared" si="3"/>
        <v>0</v>
      </c>
    </row>
    <row r="102" spans="1:7" x14ac:dyDescent="0.25">
      <c r="E102" s="31"/>
      <c r="F102" s="30" t="str">
        <f>DETAIL!$I18</f>
        <v>Computer Software - 1515-4-41</v>
      </c>
      <c r="G102" s="32">
        <f t="shared" si="3"/>
        <v>0</v>
      </c>
    </row>
    <row r="103" spans="1:7" x14ac:dyDescent="0.25">
      <c r="E103" s="31"/>
      <c r="F103" s="30" t="str">
        <f>DETAIL!$I19</f>
        <v>Dues / Subscriptions / Licenses - 6240-4-41</v>
      </c>
      <c r="G103" s="32">
        <f t="shared" si="3"/>
        <v>0</v>
      </c>
    </row>
    <row r="104" spans="1:7" x14ac:dyDescent="0.25">
      <c r="E104" s="31"/>
      <c r="F104" s="30" t="str">
        <f>DETAIL!$I20</f>
        <v>Exhibitions / Trade shows - 4550-4-41</v>
      </c>
      <c r="G104" s="32">
        <f t="shared" si="3"/>
        <v>0</v>
      </c>
    </row>
    <row r="105" spans="1:7" x14ac:dyDescent="0.25">
      <c r="E105" s="31"/>
      <c r="F105" s="30" t="str">
        <f>DETAIL!$I21</f>
        <v>Gifts - 6310-4-41</v>
      </c>
      <c r="G105" s="32">
        <f t="shared" si="3"/>
        <v>0</v>
      </c>
    </row>
    <row r="106" spans="1:7" x14ac:dyDescent="0.25">
      <c r="E106" s="31"/>
      <c r="F106" s="30" t="str">
        <f>DETAIL!$I22</f>
        <v>Hotel / Airfare / Misc. Travel - 6600-4-41</v>
      </c>
      <c r="G106" s="32">
        <f t="shared" si="3"/>
        <v>0</v>
      </c>
    </row>
    <row r="107" spans="1:7" x14ac:dyDescent="0.25">
      <c r="E107" s="31"/>
      <c r="F107" s="30" t="str">
        <f>DETAIL!$I23</f>
        <v>Meals - 6590-4-41</v>
      </c>
      <c r="G107" s="32">
        <f t="shared" si="3"/>
        <v>0</v>
      </c>
    </row>
    <row r="108" spans="1:7" x14ac:dyDescent="0.25">
      <c r="E108" s="31"/>
      <c r="F108" s="30" t="str">
        <f>DETAIL!$I24</f>
        <v>Office Supplies - 6410-4-41</v>
      </c>
      <c r="G108" s="32">
        <f t="shared" si="3"/>
        <v>0</v>
      </c>
    </row>
    <row r="109" spans="1:7" x14ac:dyDescent="0.25">
      <c r="E109" s="31"/>
      <c r="F109" s="30" t="str">
        <f>DETAIL!$I25</f>
        <v>Postage - 6420-4-41</v>
      </c>
      <c r="G109" s="32">
        <f t="shared" si="3"/>
        <v>0</v>
      </c>
    </row>
    <row r="110" spans="1:7" x14ac:dyDescent="0.25">
      <c r="E110" s="31"/>
      <c r="F110" s="30" t="str">
        <f>DETAIL!$I26</f>
        <v>Telephone / Internet - 6520-4-41</v>
      </c>
      <c r="G110" s="32">
        <f t="shared" si="3"/>
        <v>0</v>
      </c>
    </row>
    <row r="111" spans="1:7" x14ac:dyDescent="0.25">
      <c r="A111" s="31"/>
      <c r="F111" s="30" t="str">
        <f>DETAIL!$I27</f>
        <v>Miscellaneous</v>
      </c>
      <c r="G111" s="32">
        <f>SUMIF($F$9:$F$94,F111,$E$9:$E$94)</f>
        <v>0</v>
      </c>
    </row>
    <row r="112" spans="1:7" x14ac:dyDescent="0.25">
      <c r="A112" s="31"/>
    </row>
    <row r="113" spans="5:7" ht="13" x14ac:dyDescent="0.3">
      <c r="E113" s="37"/>
      <c r="F113" s="38" t="s">
        <v>40</v>
      </c>
      <c r="G113" s="37">
        <f>SUM(G97:G112)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conditionalFormatting sqref="A7:F7">
    <cfRule type="expression" dxfId="3" priority="1">
      <formula>$F$7=0</formula>
    </cfRule>
    <cfRule type="expression" dxfId="2" priority="2">
      <formula>$F$7&lt;&gt;0</formula>
    </cfRule>
  </conditionalFormatting>
  <dataValidations count="1">
    <dataValidation type="list" allowBlank="1" showInputMessage="1" showErrorMessage="1" sqref="F9:F94">
      <formula1>$F$97:$F$111</formula1>
    </dataValidation>
  </dataValidations>
  <pageMargins left="0.25" right="0.25" top="0.75" bottom="0.75" header="0.3" footer="0.3"/>
  <pageSetup scale="8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G113"/>
  <sheetViews>
    <sheetView topLeftCell="A68" zoomScaleNormal="100" workbookViewId="0">
      <selection activeCell="J102" sqref="J102"/>
    </sheetView>
  </sheetViews>
  <sheetFormatPr defaultRowHeight="12.5" x14ac:dyDescent="0.25"/>
  <cols>
    <col min="1" max="1" width="10.08984375" bestFit="1" customWidth="1"/>
    <col min="2" max="2" width="19" style="17" bestFit="1" customWidth="1"/>
    <col min="3" max="3" width="11.36328125" bestFit="1" customWidth="1"/>
    <col min="4" max="4" width="8" bestFit="1" customWidth="1"/>
    <col min="5" max="5" width="12.90625" bestFit="1" customWidth="1"/>
    <col min="6" max="6" width="50.453125" style="6" bestFit="1" customWidth="1"/>
    <col min="7" max="7" width="14.6328125" style="17" customWidth="1"/>
  </cols>
  <sheetData>
    <row r="1" spans="1:7" ht="18" x14ac:dyDescent="0.4">
      <c r="A1" s="175" t="s">
        <v>20</v>
      </c>
      <c r="B1" s="176"/>
      <c r="C1" s="176"/>
      <c r="D1" s="176"/>
      <c r="E1" s="176"/>
      <c r="F1" s="49"/>
      <c r="G1" s="50"/>
    </row>
    <row r="2" spans="1:7" ht="18" x14ac:dyDescent="0.4">
      <c r="A2" s="173" t="s">
        <v>23</v>
      </c>
      <c r="B2" s="174"/>
      <c r="C2" s="174"/>
      <c r="D2" s="174"/>
      <c r="E2" s="174"/>
      <c r="F2" s="19"/>
      <c r="G2" s="51"/>
    </row>
    <row r="3" spans="1:7" ht="18" x14ac:dyDescent="0.4">
      <c r="A3" s="173" t="s">
        <v>21</v>
      </c>
      <c r="B3" s="174"/>
      <c r="C3" s="174"/>
      <c r="D3" s="174"/>
      <c r="E3" s="174"/>
      <c r="F3" s="20"/>
      <c r="G3" s="51"/>
    </row>
    <row r="4" spans="1:7" ht="18" x14ac:dyDescent="0.4">
      <c r="A4" s="173" t="s">
        <v>22</v>
      </c>
      <c r="B4" s="174"/>
      <c r="C4" s="174"/>
      <c r="D4" s="174"/>
      <c r="E4" s="174"/>
      <c r="F4" s="20"/>
      <c r="G4" s="51"/>
    </row>
    <row r="5" spans="1:7" ht="18" x14ac:dyDescent="0.4">
      <c r="A5" s="173" t="s">
        <v>36</v>
      </c>
      <c r="B5" s="174"/>
      <c r="C5" s="174"/>
      <c r="D5" s="174"/>
      <c r="E5" s="174"/>
      <c r="F5" s="21">
        <f>F4-F3</f>
        <v>0</v>
      </c>
      <c r="G5" s="51"/>
    </row>
    <row r="6" spans="1:7" ht="18" x14ac:dyDescent="0.4">
      <c r="A6" s="173" t="s">
        <v>32</v>
      </c>
      <c r="B6" s="174"/>
      <c r="C6" s="174"/>
      <c r="D6" s="174"/>
      <c r="E6" s="174"/>
      <c r="F6" s="22"/>
      <c r="G6" s="51"/>
    </row>
    <row r="7" spans="1:7" x14ac:dyDescent="0.25">
      <c r="A7" s="177" t="s">
        <v>37</v>
      </c>
      <c r="B7" s="178"/>
      <c r="C7" s="178"/>
      <c r="D7" s="178"/>
      <c r="E7" s="178"/>
      <c r="F7" s="52">
        <f>F6-E95</f>
        <v>0</v>
      </c>
      <c r="G7" s="53"/>
    </row>
    <row r="8" spans="1:7" s="17" customFormat="1" x14ac:dyDescent="0.25">
      <c r="A8" s="54" t="s">
        <v>0</v>
      </c>
      <c r="B8" s="23" t="s">
        <v>24</v>
      </c>
      <c r="C8" s="23" t="s">
        <v>3</v>
      </c>
      <c r="D8" s="23" t="s">
        <v>30</v>
      </c>
      <c r="E8" s="23" t="s">
        <v>31</v>
      </c>
      <c r="F8" s="24" t="s">
        <v>33</v>
      </c>
      <c r="G8" s="55" t="s">
        <v>39</v>
      </c>
    </row>
    <row r="9" spans="1:7" x14ac:dyDescent="0.25">
      <c r="A9" s="56"/>
      <c r="B9" s="25" t="s">
        <v>25</v>
      </c>
      <c r="C9" s="26"/>
      <c r="D9" s="27">
        <f t="shared" ref="D9:D12" si="0">$F$5</f>
        <v>0</v>
      </c>
      <c r="E9" s="26">
        <f>C9*D9</f>
        <v>0</v>
      </c>
      <c r="F9" s="28" t="str">
        <f>DETAIL!$I$22</f>
        <v>Hotel / Airfare / Misc. Travel - 6600-4-41</v>
      </c>
      <c r="G9" s="57"/>
    </row>
    <row r="10" spans="1:7" x14ac:dyDescent="0.25">
      <c r="A10" s="56"/>
      <c r="B10" s="25" t="s">
        <v>26</v>
      </c>
      <c r="C10" s="26"/>
      <c r="D10" s="27">
        <f t="shared" si="0"/>
        <v>0</v>
      </c>
      <c r="E10" s="26">
        <f t="shared" ref="E10:E73" si="1">C10*D10</f>
        <v>0</v>
      </c>
      <c r="F10" s="28" t="str">
        <f>DETAIL!$I$22</f>
        <v>Hotel / Airfare / Misc. Travel - 6600-4-41</v>
      </c>
      <c r="G10" s="57"/>
    </row>
    <row r="11" spans="1:7" x14ac:dyDescent="0.25">
      <c r="A11" s="56"/>
      <c r="B11" s="25" t="s">
        <v>26</v>
      </c>
      <c r="C11" s="26"/>
      <c r="D11" s="27">
        <f t="shared" si="0"/>
        <v>0</v>
      </c>
      <c r="E11" s="26">
        <f t="shared" si="1"/>
        <v>0</v>
      </c>
      <c r="F11" s="28" t="str">
        <f>DETAIL!$I$22</f>
        <v>Hotel / Airfare / Misc. Travel - 6600-4-41</v>
      </c>
      <c r="G11" s="57"/>
    </row>
    <row r="12" spans="1:7" x14ac:dyDescent="0.25">
      <c r="A12" s="56"/>
      <c r="B12" s="25" t="s">
        <v>27</v>
      </c>
      <c r="C12" s="26"/>
      <c r="D12" s="27">
        <f t="shared" si="0"/>
        <v>0</v>
      </c>
      <c r="E12" s="26">
        <f t="shared" si="1"/>
        <v>0</v>
      </c>
      <c r="F12" s="28" t="str">
        <f>DETAIL!$I$22</f>
        <v>Hotel / Airfare / Misc. Travel - 6600-4-41</v>
      </c>
      <c r="G12" s="57"/>
    </row>
    <row r="13" spans="1:7" x14ac:dyDescent="0.25">
      <c r="A13" s="56"/>
      <c r="B13" s="25"/>
      <c r="C13" s="26"/>
      <c r="D13" s="27"/>
      <c r="E13" s="26">
        <f t="shared" si="1"/>
        <v>0</v>
      </c>
      <c r="F13" s="28"/>
      <c r="G13" s="57"/>
    </row>
    <row r="14" spans="1:7" x14ac:dyDescent="0.25">
      <c r="A14" s="56"/>
      <c r="B14" s="25" t="s">
        <v>28</v>
      </c>
      <c r="C14" s="26"/>
      <c r="D14" s="27"/>
      <c r="E14" s="26">
        <f t="shared" si="1"/>
        <v>0</v>
      </c>
      <c r="F14" s="28" t="str">
        <f>DETAIL!$I$26</f>
        <v>Telephone / Internet - 6520-4-41</v>
      </c>
      <c r="G14" s="57"/>
    </row>
    <row r="15" spans="1:7" x14ac:dyDescent="0.25">
      <c r="A15" s="56"/>
      <c r="B15" s="25" t="s">
        <v>29</v>
      </c>
      <c r="C15" s="26"/>
      <c r="D15" s="27"/>
      <c r="E15" s="26">
        <f t="shared" si="1"/>
        <v>0</v>
      </c>
      <c r="F15" s="28" t="str">
        <f>DETAIL!$I$26</f>
        <v>Telephone / Internet - 6520-4-41</v>
      </c>
      <c r="G15" s="57"/>
    </row>
    <row r="16" spans="1:7" x14ac:dyDescent="0.25">
      <c r="A16" s="56"/>
      <c r="B16" s="25"/>
      <c r="C16" s="26"/>
      <c r="D16" s="27"/>
      <c r="E16" s="26">
        <f t="shared" si="1"/>
        <v>0</v>
      </c>
      <c r="F16" s="28"/>
      <c r="G16" s="57"/>
    </row>
    <row r="17" spans="1:7" x14ac:dyDescent="0.25">
      <c r="A17" s="56"/>
      <c r="B17" s="25"/>
      <c r="C17" s="26"/>
      <c r="D17" s="27"/>
      <c r="E17" s="26">
        <f t="shared" si="1"/>
        <v>0</v>
      </c>
      <c r="F17" s="28"/>
      <c r="G17" s="57"/>
    </row>
    <row r="18" spans="1:7" x14ac:dyDescent="0.25">
      <c r="A18" s="56"/>
      <c r="B18" s="25"/>
      <c r="C18" s="26"/>
      <c r="D18" s="27"/>
      <c r="E18" s="26">
        <f t="shared" si="1"/>
        <v>0</v>
      </c>
      <c r="F18" s="28"/>
      <c r="G18" s="57"/>
    </row>
    <row r="19" spans="1:7" x14ac:dyDescent="0.25">
      <c r="A19" s="56"/>
      <c r="B19" s="25"/>
      <c r="C19" s="26"/>
      <c r="D19" s="27"/>
      <c r="E19" s="26">
        <f t="shared" si="1"/>
        <v>0</v>
      </c>
      <c r="F19" s="28"/>
      <c r="G19" s="57"/>
    </row>
    <row r="20" spans="1:7" x14ac:dyDescent="0.25">
      <c r="A20" s="56"/>
      <c r="B20" s="25"/>
      <c r="C20" s="26"/>
      <c r="D20" s="27"/>
      <c r="E20" s="26">
        <f t="shared" si="1"/>
        <v>0</v>
      </c>
      <c r="F20" s="28"/>
      <c r="G20" s="57"/>
    </row>
    <row r="21" spans="1:7" x14ac:dyDescent="0.25">
      <c r="A21" s="56"/>
      <c r="B21" s="25"/>
      <c r="C21" s="26"/>
      <c r="D21" s="27"/>
      <c r="E21" s="26">
        <f t="shared" si="1"/>
        <v>0</v>
      </c>
      <c r="F21" s="28"/>
      <c r="G21" s="57"/>
    </row>
    <row r="22" spans="1:7" x14ac:dyDescent="0.25">
      <c r="A22" s="56"/>
      <c r="B22" s="25"/>
      <c r="C22" s="26"/>
      <c r="D22" s="27"/>
      <c r="E22" s="26">
        <f t="shared" si="1"/>
        <v>0</v>
      </c>
      <c r="F22" s="28"/>
      <c r="G22" s="57"/>
    </row>
    <row r="23" spans="1:7" x14ac:dyDescent="0.25">
      <c r="A23" s="56"/>
      <c r="B23" s="25" t="s">
        <v>34</v>
      </c>
      <c r="C23" s="26"/>
      <c r="D23" s="27">
        <v>1</v>
      </c>
      <c r="E23" s="26">
        <f t="shared" si="1"/>
        <v>0</v>
      </c>
      <c r="F23" s="28" t="str">
        <f>DETAIL!$I$23</f>
        <v>Meals - 6590-4-41</v>
      </c>
      <c r="G23" s="57"/>
    </row>
    <row r="24" spans="1:7" x14ac:dyDescent="0.25">
      <c r="A24" s="56"/>
      <c r="B24" s="25"/>
      <c r="C24" s="26"/>
      <c r="D24" s="27"/>
      <c r="E24" s="26">
        <f t="shared" si="1"/>
        <v>0</v>
      </c>
      <c r="F24" s="28"/>
      <c r="G24" s="57"/>
    </row>
    <row r="25" spans="1:7" x14ac:dyDescent="0.25">
      <c r="A25" s="56"/>
      <c r="B25" s="25"/>
      <c r="C25" s="26"/>
      <c r="D25" s="27"/>
      <c r="E25" s="26">
        <f t="shared" si="1"/>
        <v>0</v>
      </c>
      <c r="F25" s="28"/>
      <c r="G25" s="57"/>
    </row>
    <row r="26" spans="1:7" x14ac:dyDescent="0.25">
      <c r="A26" s="56"/>
      <c r="B26" s="25"/>
      <c r="C26" s="26"/>
      <c r="D26" s="27"/>
      <c r="E26" s="26">
        <f t="shared" si="1"/>
        <v>0</v>
      </c>
      <c r="F26" s="28"/>
      <c r="G26" s="57"/>
    </row>
    <row r="27" spans="1:7" x14ac:dyDescent="0.25">
      <c r="A27" s="56"/>
      <c r="B27" s="25"/>
      <c r="C27" s="26"/>
      <c r="D27" s="27"/>
      <c r="E27" s="26">
        <f t="shared" si="1"/>
        <v>0</v>
      </c>
      <c r="F27" s="28"/>
      <c r="G27" s="57"/>
    </row>
    <row r="28" spans="1:7" x14ac:dyDescent="0.25">
      <c r="A28" s="56"/>
      <c r="B28" s="25"/>
      <c r="C28" s="26"/>
      <c r="D28" s="27"/>
      <c r="E28" s="26">
        <f t="shared" si="1"/>
        <v>0</v>
      </c>
      <c r="F28" s="28"/>
      <c r="G28" s="57"/>
    </row>
    <row r="29" spans="1:7" x14ac:dyDescent="0.25">
      <c r="A29" s="56"/>
      <c r="B29" s="25"/>
      <c r="C29" s="26"/>
      <c r="D29" s="27"/>
      <c r="E29" s="26">
        <f t="shared" si="1"/>
        <v>0</v>
      </c>
      <c r="F29" s="28"/>
      <c r="G29" s="57"/>
    </row>
    <row r="30" spans="1:7" x14ac:dyDescent="0.25">
      <c r="A30" s="56"/>
      <c r="B30" s="25"/>
      <c r="C30" s="26"/>
      <c r="D30" s="27"/>
      <c r="E30" s="26">
        <f t="shared" si="1"/>
        <v>0</v>
      </c>
      <c r="F30" s="28"/>
      <c r="G30" s="57"/>
    </row>
    <row r="31" spans="1:7" x14ac:dyDescent="0.25">
      <c r="A31" s="56"/>
      <c r="B31" s="25"/>
      <c r="C31" s="26"/>
      <c r="D31" s="27"/>
      <c r="E31" s="26">
        <f t="shared" si="1"/>
        <v>0</v>
      </c>
      <c r="F31" s="28"/>
      <c r="G31" s="57"/>
    </row>
    <row r="32" spans="1:7" x14ac:dyDescent="0.25">
      <c r="A32" s="56"/>
      <c r="B32" s="25"/>
      <c r="C32" s="26"/>
      <c r="D32" s="27"/>
      <c r="E32" s="26">
        <f t="shared" si="1"/>
        <v>0</v>
      </c>
      <c r="F32" s="28"/>
      <c r="G32" s="57"/>
    </row>
    <row r="33" spans="1:7" x14ac:dyDescent="0.25">
      <c r="A33" s="56"/>
      <c r="B33" s="25"/>
      <c r="C33" s="26"/>
      <c r="D33" s="27"/>
      <c r="E33" s="26">
        <f t="shared" si="1"/>
        <v>0</v>
      </c>
      <c r="F33" s="28"/>
      <c r="G33" s="57"/>
    </row>
    <row r="34" spans="1:7" x14ac:dyDescent="0.25">
      <c r="A34" s="56"/>
      <c r="B34" s="25"/>
      <c r="C34" s="26"/>
      <c r="D34" s="27"/>
      <c r="E34" s="26">
        <f t="shared" si="1"/>
        <v>0</v>
      </c>
      <c r="F34" s="28"/>
      <c r="G34" s="57"/>
    </row>
    <row r="35" spans="1:7" x14ac:dyDescent="0.25">
      <c r="A35" s="56"/>
      <c r="B35" s="25"/>
      <c r="C35" s="26"/>
      <c r="D35" s="27"/>
      <c r="E35" s="26">
        <f t="shared" si="1"/>
        <v>0</v>
      </c>
      <c r="F35" s="28"/>
      <c r="G35" s="57"/>
    </row>
    <row r="36" spans="1:7" x14ac:dyDescent="0.25">
      <c r="A36" s="56"/>
      <c r="B36" s="25"/>
      <c r="C36" s="26"/>
      <c r="D36" s="27"/>
      <c r="E36" s="26">
        <f t="shared" si="1"/>
        <v>0</v>
      </c>
      <c r="F36" s="28"/>
      <c r="G36" s="57"/>
    </row>
    <row r="37" spans="1:7" x14ac:dyDescent="0.25">
      <c r="A37" s="56"/>
      <c r="B37" s="25"/>
      <c r="C37" s="26"/>
      <c r="D37" s="27"/>
      <c r="E37" s="26">
        <f t="shared" si="1"/>
        <v>0</v>
      </c>
      <c r="F37" s="28"/>
      <c r="G37" s="57"/>
    </row>
    <row r="38" spans="1:7" x14ac:dyDescent="0.25">
      <c r="A38" s="56"/>
      <c r="B38" s="25" t="s">
        <v>35</v>
      </c>
      <c r="C38" s="26"/>
      <c r="D38" s="27"/>
      <c r="E38" s="26">
        <f t="shared" si="1"/>
        <v>0</v>
      </c>
      <c r="F38" s="28" t="s">
        <v>38</v>
      </c>
      <c r="G38" s="57"/>
    </row>
    <row r="39" spans="1:7" x14ac:dyDescent="0.25">
      <c r="A39" s="56"/>
      <c r="B39" s="25"/>
      <c r="C39" s="26"/>
      <c r="D39" s="27"/>
      <c r="E39" s="26">
        <f t="shared" si="1"/>
        <v>0</v>
      </c>
      <c r="F39" s="28"/>
      <c r="G39" s="57"/>
    </row>
    <row r="40" spans="1:7" x14ac:dyDescent="0.25">
      <c r="A40" s="56"/>
      <c r="B40" s="25"/>
      <c r="C40" s="26"/>
      <c r="D40" s="27"/>
      <c r="E40" s="26">
        <f t="shared" si="1"/>
        <v>0</v>
      </c>
      <c r="F40" s="28"/>
      <c r="G40" s="57"/>
    </row>
    <row r="41" spans="1:7" x14ac:dyDescent="0.25">
      <c r="A41" s="56"/>
      <c r="B41" s="25"/>
      <c r="C41" s="26"/>
      <c r="D41" s="27"/>
      <c r="E41" s="26">
        <f t="shared" si="1"/>
        <v>0</v>
      </c>
      <c r="F41" s="28"/>
      <c r="G41" s="57"/>
    </row>
    <row r="42" spans="1:7" x14ac:dyDescent="0.25">
      <c r="A42" s="56"/>
      <c r="B42" s="25"/>
      <c r="C42" s="26"/>
      <c r="D42" s="27"/>
      <c r="E42" s="26">
        <f t="shared" si="1"/>
        <v>0</v>
      </c>
      <c r="F42" s="28"/>
      <c r="G42" s="57"/>
    </row>
    <row r="43" spans="1:7" x14ac:dyDescent="0.25">
      <c r="A43" s="56"/>
      <c r="B43" s="25"/>
      <c r="C43" s="26"/>
      <c r="D43" s="27"/>
      <c r="E43" s="26">
        <f t="shared" si="1"/>
        <v>0</v>
      </c>
      <c r="F43" s="28"/>
      <c r="G43" s="57"/>
    </row>
    <row r="44" spans="1:7" x14ac:dyDescent="0.25">
      <c r="A44" s="56"/>
      <c r="B44" s="25"/>
      <c r="C44" s="26"/>
      <c r="D44" s="27"/>
      <c r="E44" s="26">
        <f t="shared" si="1"/>
        <v>0</v>
      </c>
      <c r="F44" s="28"/>
      <c r="G44" s="57"/>
    </row>
    <row r="45" spans="1:7" x14ac:dyDescent="0.25">
      <c r="A45" s="56"/>
      <c r="B45" s="25"/>
      <c r="C45" s="26"/>
      <c r="D45" s="27"/>
      <c r="E45" s="26">
        <f t="shared" si="1"/>
        <v>0</v>
      </c>
      <c r="F45" s="28"/>
      <c r="G45" s="57"/>
    </row>
    <row r="46" spans="1:7" x14ac:dyDescent="0.25">
      <c r="A46" s="56"/>
      <c r="B46" s="25"/>
      <c r="C46" s="26"/>
      <c r="D46" s="27"/>
      <c r="E46" s="26">
        <f t="shared" si="1"/>
        <v>0</v>
      </c>
      <c r="F46" s="28"/>
      <c r="G46" s="57"/>
    </row>
    <row r="47" spans="1:7" x14ac:dyDescent="0.25">
      <c r="A47" s="56"/>
      <c r="B47" s="25"/>
      <c r="C47" s="26"/>
      <c r="D47" s="27"/>
      <c r="E47" s="26">
        <f t="shared" si="1"/>
        <v>0</v>
      </c>
      <c r="F47" s="28"/>
      <c r="G47" s="57"/>
    </row>
    <row r="48" spans="1:7" x14ac:dyDescent="0.25">
      <c r="A48" s="56"/>
      <c r="B48" s="25"/>
      <c r="C48" s="26"/>
      <c r="D48" s="27"/>
      <c r="E48" s="26">
        <f t="shared" si="1"/>
        <v>0</v>
      </c>
      <c r="F48" s="28"/>
      <c r="G48" s="57"/>
    </row>
    <row r="49" spans="1:7" x14ac:dyDescent="0.25">
      <c r="A49" s="56"/>
      <c r="B49" s="25"/>
      <c r="C49" s="26"/>
      <c r="D49" s="27"/>
      <c r="E49" s="26">
        <f t="shared" si="1"/>
        <v>0</v>
      </c>
      <c r="F49" s="28"/>
      <c r="G49" s="57"/>
    </row>
    <row r="50" spans="1:7" x14ac:dyDescent="0.25">
      <c r="A50" s="56"/>
      <c r="B50" s="25"/>
      <c r="C50" s="26"/>
      <c r="D50" s="27"/>
      <c r="E50" s="26">
        <f t="shared" si="1"/>
        <v>0</v>
      </c>
      <c r="F50" s="28"/>
      <c r="G50" s="57"/>
    </row>
    <row r="51" spans="1:7" x14ac:dyDescent="0.25">
      <c r="A51" s="56"/>
      <c r="B51" s="25"/>
      <c r="C51" s="26"/>
      <c r="D51" s="27"/>
      <c r="E51" s="26">
        <f t="shared" si="1"/>
        <v>0</v>
      </c>
      <c r="F51" s="28"/>
      <c r="G51" s="57"/>
    </row>
    <row r="52" spans="1:7" x14ac:dyDescent="0.25">
      <c r="A52" s="56"/>
      <c r="B52" s="25"/>
      <c r="C52" s="26"/>
      <c r="D52" s="27"/>
      <c r="E52" s="26">
        <f t="shared" si="1"/>
        <v>0</v>
      </c>
      <c r="F52" s="28"/>
      <c r="G52" s="57"/>
    </row>
    <row r="53" spans="1:7" x14ac:dyDescent="0.25">
      <c r="A53" s="56"/>
      <c r="B53" s="25"/>
      <c r="C53" s="26"/>
      <c r="D53" s="27"/>
      <c r="E53" s="26">
        <f t="shared" si="1"/>
        <v>0</v>
      </c>
      <c r="F53" s="28"/>
      <c r="G53" s="57"/>
    </row>
    <row r="54" spans="1:7" x14ac:dyDescent="0.25">
      <c r="A54" s="56"/>
      <c r="B54" s="25"/>
      <c r="C54" s="26"/>
      <c r="D54" s="27"/>
      <c r="E54" s="26">
        <f t="shared" si="1"/>
        <v>0</v>
      </c>
      <c r="F54" s="28"/>
      <c r="G54" s="57"/>
    </row>
    <row r="55" spans="1:7" x14ac:dyDescent="0.25">
      <c r="A55" s="56"/>
      <c r="B55" s="25"/>
      <c r="C55" s="26"/>
      <c r="D55" s="27"/>
      <c r="E55" s="26">
        <f t="shared" si="1"/>
        <v>0</v>
      </c>
      <c r="F55" s="28"/>
      <c r="G55" s="57"/>
    </row>
    <row r="56" spans="1:7" x14ac:dyDescent="0.25">
      <c r="A56" s="56"/>
      <c r="B56" s="25"/>
      <c r="C56" s="26"/>
      <c r="D56" s="27"/>
      <c r="E56" s="26">
        <f t="shared" si="1"/>
        <v>0</v>
      </c>
      <c r="F56" s="28"/>
      <c r="G56" s="57"/>
    </row>
    <row r="57" spans="1:7" x14ac:dyDescent="0.25">
      <c r="A57" s="56"/>
      <c r="B57" s="25"/>
      <c r="C57" s="26"/>
      <c r="D57" s="27"/>
      <c r="E57" s="26">
        <f t="shared" si="1"/>
        <v>0</v>
      </c>
      <c r="F57" s="28"/>
      <c r="G57" s="57"/>
    </row>
    <row r="58" spans="1:7" x14ac:dyDescent="0.25">
      <c r="A58" s="56"/>
      <c r="B58" s="25"/>
      <c r="C58" s="26"/>
      <c r="D58" s="27"/>
      <c r="E58" s="26">
        <f t="shared" si="1"/>
        <v>0</v>
      </c>
      <c r="F58" s="28"/>
      <c r="G58" s="57"/>
    </row>
    <row r="59" spans="1:7" x14ac:dyDescent="0.25">
      <c r="A59" s="56"/>
      <c r="B59" s="25"/>
      <c r="C59" s="26"/>
      <c r="D59" s="27"/>
      <c r="E59" s="26">
        <f t="shared" si="1"/>
        <v>0</v>
      </c>
      <c r="F59" s="28"/>
      <c r="G59" s="57"/>
    </row>
    <row r="60" spans="1:7" x14ac:dyDescent="0.25">
      <c r="A60" s="56"/>
      <c r="B60" s="25"/>
      <c r="C60" s="26"/>
      <c r="D60" s="27"/>
      <c r="E60" s="26">
        <f t="shared" si="1"/>
        <v>0</v>
      </c>
      <c r="F60" s="28"/>
      <c r="G60" s="57"/>
    </row>
    <row r="61" spans="1:7" x14ac:dyDescent="0.25">
      <c r="A61" s="56"/>
      <c r="B61" s="25"/>
      <c r="C61" s="26"/>
      <c r="D61" s="27"/>
      <c r="E61" s="26">
        <f t="shared" si="1"/>
        <v>0</v>
      </c>
      <c r="F61" s="28"/>
      <c r="G61" s="57"/>
    </row>
    <row r="62" spans="1:7" x14ac:dyDescent="0.25">
      <c r="A62" s="56"/>
      <c r="B62" s="25"/>
      <c r="C62" s="26"/>
      <c r="D62" s="27"/>
      <c r="E62" s="26">
        <f t="shared" si="1"/>
        <v>0</v>
      </c>
      <c r="F62" s="28"/>
      <c r="G62" s="57"/>
    </row>
    <row r="63" spans="1:7" x14ac:dyDescent="0.25">
      <c r="A63" s="56"/>
      <c r="B63" s="25"/>
      <c r="C63" s="26"/>
      <c r="D63" s="27"/>
      <c r="E63" s="26">
        <f t="shared" si="1"/>
        <v>0</v>
      </c>
      <c r="F63" s="28"/>
      <c r="G63" s="57"/>
    </row>
    <row r="64" spans="1:7" x14ac:dyDescent="0.25">
      <c r="A64" s="56"/>
      <c r="B64" s="25"/>
      <c r="C64" s="26"/>
      <c r="D64" s="27"/>
      <c r="E64" s="26">
        <f t="shared" si="1"/>
        <v>0</v>
      </c>
      <c r="F64" s="28"/>
      <c r="G64" s="57"/>
    </row>
    <row r="65" spans="1:7" x14ac:dyDescent="0.25">
      <c r="A65" s="56"/>
      <c r="B65" s="25"/>
      <c r="C65" s="26"/>
      <c r="D65" s="27"/>
      <c r="E65" s="26">
        <f t="shared" si="1"/>
        <v>0</v>
      </c>
      <c r="F65" s="28"/>
      <c r="G65" s="57"/>
    </row>
    <row r="66" spans="1:7" x14ac:dyDescent="0.25">
      <c r="A66" s="56"/>
      <c r="B66" s="25"/>
      <c r="C66" s="26"/>
      <c r="D66" s="27"/>
      <c r="E66" s="26">
        <f t="shared" si="1"/>
        <v>0</v>
      </c>
      <c r="F66" s="28"/>
      <c r="G66" s="57"/>
    </row>
    <row r="67" spans="1:7" x14ac:dyDescent="0.25">
      <c r="A67" s="56"/>
      <c r="B67" s="25"/>
      <c r="C67" s="26"/>
      <c r="D67" s="27"/>
      <c r="E67" s="26">
        <f t="shared" si="1"/>
        <v>0</v>
      </c>
      <c r="F67" s="28"/>
      <c r="G67" s="57"/>
    </row>
    <row r="68" spans="1:7" x14ac:dyDescent="0.25">
      <c r="A68" s="56"/>
      <c r="B68" s="25"/>
      <c r="C68" s="26"/>
      <c r="D68" s="27"/>
      <c r="E68" s="26">
        <f t="shared" si="1"/>
        <v>0</v>
      </c>
      <c r="F68" s="28"/>
      <c r="G68" s="57"/>
    </row>
    <row r="69" spans="1:7" x14ac:dyDescent="0.25">
      <c r="A69" s="56"/>
      <c r="B69" s="25"/>
      <c r="C69" s="26"/>
      <c r="D69" s="27"/>
      <c r="E69" s="26">
        <f t="shared" si="1"/>
        <v>0</v>
      </c>
      <c r="F69" s="28"/>
      <c r="G69" s="57"/>
    </row>
    <row r="70" spans="1:7" x14ac:dyDescent="0.25">
      <c r="A70" s="56"/>
      <c r="B70" s="25"/>
      <c r="C70" s="26"/>
      <c r="D70" s="27"/>
      <c r="E70" s="26">
        <f t="shared" si="1"/>
        <v>0</v>
      </c>
      <c r="F70" s="28"/>
      <c r="G70" s="57"/>
    </row>
    <row r="71" spans="1:7" x14ac:dyDescent="0.25">
      <c r="A71" s="56"/>
      <c r="B71" s="25"/>
      <c r="C71" s="26"/>
      <c r="D71" s="27"/>
      <c r="E71" s="26">
        <f t="shared" si="1"/>
        <v>0</v>
      </c>
      <c r="F71" s="28"/>
      <c r="G71" s="57"/>
    </row>
    <row r="72" spans="1:7" x14ac:dyDescent="0.25">
      <c r="A72" s="56"/>
      <c r="B72" s="25"/>
      <c r="C72" s="26"/>
      <c r="D72" s="27"/>
      <c r="E72" s="26">
        <f t="shared" si="1"/>
        <v>0</v>
      </c>
      <c r="F72" s="28"/>
      <c r="G72" s="57"/>
    </row>
    <row r="73" spans="1:7" x14ac:dyDescent="0.25">
      <c r="A73" s="56"/>
      <c r="B73" s="25"/>
      <c r="C73" s="26"/>
      <c r="D73" s="27"/>
      <c r="E73" s="26">
        <f t="shared" si="1"/>
        <v>0</v>
      </c>
      <c r="F73" s="28"/>
      <c r="G73" s="57"/>
    </row>
    <row r="74" spans="1:7" x14ac:dyDescent="0.25">
      <c r="A74" s="56"/>
      <c r="B74" s="25"/>
      <c r="C74" s="26"/>
      <c r="D74" s="27"/>
      <c r="E74" s="26">
        <f t="shared" ref="E74:E94" si="2">C74*D74</f>
        <v>0</v>
      </c>
      <c r="F74" s="28"/>
      <c r="G74" s="57"/>
    </row>
    <row r="75" spans="1:7" x14ac:dyDescent="0.25">
      <c r="A75" s="56"/>
      <c r="B75" s="25"/>
      <c r="C75" s="26"/>
      <c r="D75" s="27"/>
      <c r="E75" s="26">
        <f t="shared" si="2"/>
        <v>0</v>
      </c>
      <c r="F75" s="28"/>
      <c r="G75" s="57"/>
    </row>
    <row r="76" spans="1:7" x14ac:dyDescent="0.25">
      <c r="A76" s="56"/>
      <c r="B76" s="25"/>
      <c r="C76" s="26"/>
      <c r="D76" s="27"/>
      <c r="E76" s="26">
        <f t="shared" si="2"/>
        <v>0</v>
      </c>
      <c r="F76" s="28"/>
      <c r="G76" s="57"/>
    </row>
    <row r="77" spans="1:7" x14ac:dyDescent="0.25">
      <c r="A77" s="56"/>
      <c r="B77" s="25"/>
      <c r="C77" s="26"/>
      <c r="D77" s="27"/>
      <c r="E77" s="26">
        <f t="shared" si="2"/>
        <v>0</v>
      </c>
      <c r="F77" s="28"/>
      <c r="G77" s="57"/>
    </row>
    <row r="78" spans="1:7" x14ac:dyDescent="0.25">
      <c r="A78" s="56"/>
      <c r="B78" s="25"/>
      <c r="C78" s="26"/>
      <c r="D78" s="27"/>
      <c r="E78" s="26">
        <f t="shared" si="2"/>
        <v>0</v>
      </c>
      <c r="F78" s="28"/>
      <c r="G78" s="57"/>
    </row>
    <row r="79" spans="1:7" x14ac:dyDescent="0.25">
      <c r="A79" s="56"/>
      <c r="B79" s="25"/>
      <c r="C79" s="26"/>
      <c r="D79" s="27"/>
      <c r="E79" s="26">
        <f t="shared" si="2"/>
        <v>0</v>
      </c>
      <c r="F79" s="28"/>
      <c r="G79" s="57"/>
    </row>
    <row r="80" spans="1:7" x14ac:dyDescent="0.25">
      <c r="A80" s="56"/>
      <c r="B80" s="25"/>
      <c r="C80" s="26"/>
      <c r="D80" s="27"/>
      <c r="E80" s="26">
        <f t="shared" si="2"/>
        <v>0</v>
      </c>
      <c r="F80" s="28"/>
      <c r="G80" s="57"/>
    </row>
    <row r="81" spans="1:7" x14ac:dyDescent="0.25">
      <c r="A81" s="56"/>
      <c r="B81" s="25"/>
      <c r="C81" s="26"/>
      <c r="D81" s="27"/>
      <c r="E81" s="26">
        <f t="shared" si="2"/>
        <v>0</v>
      </c>
      <c r="F81" s="28"/>
      <c r="G81" s="57"/>
    </row>
    <row r="82" spans="1:7" x14ac:dyDescent="0.25">
      <c r="A82" s="56"/>
      <c r="B82" s="25"/>
      <c r="C82" s="26"/>
      <c r="D82" s="27"/>
      <c r="E82" s="26">
        <f t="shared" si="2"/>
        <v>0</v>
      </c>
      <c r="F82" s="28"/>
      <c r="G82" s="57"/>
    </row>
    <row r="83" spans="1:7" x14ac:dyDescent="0.25">
      <c r="A83" s="56"/>
      <c r="B83" s="25"/>
      <c r="C83" s="26"/>
      <c r="D83" s="27"/>
      <c r="E83" s="26">
        <f t="shared" si="2"/>
        <v>0</v>
      </c>
      <c r="F83" s="28"/>
      <c r="G83" s="57"/>
    </row>
    <row r="84" spans="1:7" x14ac:dyDescent="0.25">
      <c r="A84" s="56"/>
      <c r="B84" s="25"/>
      <c r="C84" s="26"/>
      <c r="D84" s="27"/>
      <c r="E84" s="26">
        <f t="shared" si="2"/>
        <v>0</v>
      </c>
      <c r="F84" s="28"/>
      <c r="G84" s="57"/>
    </row>
    <row r="85" spans="1:7" x14ac:dyDescent="0.25">
      <c r="A85" s="56"/>
      <c r="B85" s="25"/>
      <c r="C85" s="26"/>
      <c r="D85" s="27"/>
      <c r="E85" s="26">
        <f t="shared" si="2"/>
        <v>0</v>
      </c>
      <c r="F85" s="28"/>
      <c r="G85" s="57"/>
    </row>
    <row r="86" spans="1:7" x14ac:dyDescent="0.25">
      <c r="A86" s="56"/>
      <c r="B86" s="25"/>
      <c r="C86" s="26"/>
      <c r="D86" s="27"/>
      <c r="E86" s="26">
        <f t="shared" si="2"/>
        <v>0</v>
      </c>
      <c r="F86" s="28"/>
      <c r="G86" s="57"/>
    </row>
    <row r="87" spans="1:7" x14ac:dyDescent="0.25">
      <c r="A87" s="56"/>
      <c r="B87" s="25"/>
      <c r="C87" s="26"/>
      <c r="D87" s="27"/>
      <c r="E87" s="26">
        <f t="shared" si="2"/>
        <v>0</v>
      </c>
      <c r="F87" s="28"/>
      <c r="G87" s="57"/>
    </row>
    <row r="88" spans="1:7" x14ac:dyDescent="0.25">
      <c r="A88" s="56"/>
      <c r="B88" s="25"/>
      <c r="C88" s="26"/>
      <c r="D88" s="27"/>
      <c r="E88" s="26">
        <f t="shared" si="2"/>
        <v>0</v>
      </c>
      <c r="F88" s="28"/>
      <c r="G88" s="57"/>
    </row>
    <row r="89" spans="1:7" x14ac:dyDescent="0.25">
      <c r="A89" s="56"/>
      <c r="B89" s="25"/>
      <c r="C89" s="26"/>
      <c r="D89" s="27"/>
      <c r="E89" s="26">
        <f t="shared" si="2"/>
        <v>0</v>
      </c>
      <c r="F89" s="28"/>
      <c r="G89" s="57"/>
    </row>
    <row r="90" spans="1:7" x14ac:dyDescent="0.25">
      <c r="A90" s="56"/>
      <c r="B90" s="25"/>
      <c r="C90" s="26"/>
      <c r="D90" s="27"/>
      <c r="E90" s="26">
        <f t="shared" si="2"/>
        <v>0</v>
      </c>
      <c r="F90" s="28"/>
      <c r="G90" s="57"/>
    </row>
    <row r="91" spans="1:7" x14ac:dyDescent="0.25">
      <c r="A91" s="56"/>
      <c r="B91" s="25"/>
      <c r="C91" s="26"/>
      <c r="D91" s="27"/>
      <c r="E91" s="26">
        <f t="shared" si="2"/>
        <v>0</v>
      </c>
      <c r="F91" s="28"/>
      <c r="G91" s="57"/>
    </row>
    <row r="92" spans="1:7" x14ac:dyDescent="0.25">
      <c r="A92" s="56"/>
      <c r="B92" s="25"/>
      <c r="C92" s="26"/>
      <c r="D92" s="27"/>
      <c r="E92" s="26">
        <f t="shared" si="2"/>
        <v>0</v>
      </c>
      <c r="F92" s="28"/>
      <c r="G92" s="57"/>
    </row>
    <row r="93" spans="1:7" x14ac:dyDescent="0.25">
      <c r="A93" s="56"/>
      <c r="B93" s="25"/>
      <c r="C93" s="26"/>
      <c r="D93" s="27"/>
      <c r="E93" s="26">
        <f t="shared" si="2"/>
        <v>0</v>
      </c>
      <c r="F93" s="28"/>
      <c r="G93" s="57"/>
    </row>
    <row r="94" spans="1:7" s="16" customFormat="1" ht="13" thickBot="1" x14ac:dyDescent="0.3">
      <c r="A94" s="58"/>
      <c r="B94" s="33"/>
      <c r="C94" s="34"/>
      <c r="D94" s="35"/>
      <c r="E94" s="34">
        <f t="shared" si="2"/>
        <v>0</v>
      </c>
      <c r="F94" s="36"/>
      <c r="G94" s="59"/>
    </row>
    <row r="95" spans="1:7" s="29" customFormat="1" ht="13.5" thickTop="1" thickBot="1" x14ac:dyDescent="0.3">
      <c r="A95" s="60"/>
      <c r="B95" s="61"/>
      <c r="C95" s="62"/>
      <c r="D95" s="63"/>
      <c r="E95" s="64">
        <f>SUM(E9:E94)</f>
        <v>0</v>
      </c>
      <c r="F95" s="65"/>
      <c r="G95" s="66"/>
    </row>
    <row r="96" spans="1:7" s="29" customFormat="1" x14ac:dyDescent="0.25">
      <c r="B96" s="32"/>
      <c r="E96" s="31"/>
      <c r="F96" s="30"/>
      <c r="G96" s="32"/>
    </row>
    <row r="97" spans="1:7" s="29" customFormat="1" x14ac:dyDescent="0.25">
      <c r="B97" s="32"/>
      <c r="E97" s="31"/>
      <c r="F97" s="30" t="str">
        <f>DETAIL!$I13</f>
        <v>Advertising / Business Cards - 6120-4-41</v>
      </c>
      <c r="G97" s="32">
        <f>SUMIF($F$9:$F$94,F97,$E$9:$E$94)</f>
        <v>0</v>
      </c>
    </row>
    <row r="98" spans="1:7" s="29" customFormat="1" x14ac:dyDescent="0.25">
      <c r="B98" s="32"/>
      <c r="E98" s="31"/>
      <c r="F98" s="30" t="str">
        <f>DETAIL!$I14</f>
        <v>Automobile - Car Rental / Gas / Mileage / Taxi - 6560-4-41</v>
      </c>
      <c r="G98" s="32">
        <f>SUMIF($F$9:$F$94,F98,$E$9:$E$94)</f>
        <v>0</v>
      </c>
    </row>
    <row r="99" spans="1:7" x14ac:dyDescent="0.25">
      <c r="B99" s="18"/>
      <c r="E99" s="31"/>
      <c r="F99" s="30" t="str">
        <f>DETAIL!$I15</f>
        <v>Bank Fees - 6130-4-41</v>
      </c>
      <c r="G99" s="32">
        <f t="shared" ref="G99:G110" si="3">SUMIF($F$9:$F$94,F99,$E$9:$E$94)</f>
        <v>0</v>
      </c>
    </row>
    <row r="100" spans="1:7" x14ac:dyDescent="0.25">
      <c r="B100" s="18"/>
      <c r="E100" s="31"/>
      <c r="F100" s="30" t="str">
        <f>DETAIL!$I16</f>
        <v>CCRA Meetings - 6400-4-41</v>
      </c>
      <c r="G100" s="32">
        <f t="shared" si="3"/>
        <v>0</v>
      </c>
    </row>
    <row r="101" spans="1:7" x14ac:dyDescent="0.25">
      <c r="B101" s="18"/>
      <c r="E101" s="31"/>
      <c r="F101" s="30" t="str">
        <f>DETAIL!$I17</f>
        <v>Computer Equipment - 6170-4-41</v>
      </c>
      <c r="G101" s="32">
        <f t="shared" si="3"/>
        <v>0</v>
      </c>
    </row>
    <row r="102" spans="1:7" x14ac:dyDescent="0.25">
      <c r="E102" s="31"/>
      <c r="F102" s="30" t="str">
        <f>DETAIL!$I18</f>
        <v>Computer Software - 1515-4-41</v>
      </c>
      <c r="G102" s="32">
        <f t="shared" si="3"/>
        <v>0</v>
      </c>
    </row>
    <row r="103" spans="1:7" x14ac:dyDescent="0.25">
      <c r="E103" s="31"/>
      <c r="F103" s="30" t="str">
        <f>DETAIL!$I19</f>
        <v>Dues / Subscriptions / Licenses - 6240-4-41</v>
      </c>
      <c r="G103" s="32">
        <f t="shared" si="3"/>
        <v>0</v>
      </c>
    </row>
    <row r="104" spans="1:7" x14ac:dyDescent="0.25">
      <c r="E104" s="31"/>
      <c r="F104" s="30" t="str">
        <f>DETAIL!$I20</f>
        <v>Exhibitions / Trade shows - 4550-4-41</v>
      </c>
      <c r="G104" s="32">
        <f t="shared" si="3"/>
        <v>0</v>
      </c>
    </row>
    <row r="105" spans="1:7" x14ac:dyDescent="0.25">
      <c r="E105" s="31"/>
      <c r="F105" s="30" t="str">
        <f>DETAIL!$I21</f>
        <v>Gifts - 6310-4-41</v>
      </c>
      <c r="G105" s="32">
        <f t="shared" si="3"/>
        <v>0</v>
      </c>
    </row>
    <row r="106" spans="1:7" x14ac:dyDescent="0.25">
      <c r="E106" s="31"/>
      <c r="F106" s="30" t="str">
        <f>DETAIL!$I22</f>
        <v>Hotel / Airfare / Misc. Travel - 6600-4-41</v>
      </c>
      <c r="G106" s="32">
        <f t="shared" si="3"/>
        <v>0</v>
      </c>
    </row>
    <row r="107" spans="1:7" x14ac:dyDescent="0.25">
      <c r="E107" s="31"/>
      <c r="F107" s="30" t="str">
        <f>DETAIL!$I23</f>
        <v>Meals - 6590-4-41</v>
      </c>
      <c r="G107" s="32">
        <f t="shared" si="3"/>
        <v>0</v>
      </c>
    </row>
    <row r="108" spans="1:7" x14ac:dyDescent="0.25">
      <c r="E108" s="31"/>
      <c r="F108" s="30" t="str">
        <f>DETAIL!$I24</f>
        <v>Office Supplies - 6410-4-41</v>
      </c>
      <c r="G108" s="32">
        <f t="shared" si="3"/>
        <v>0</v>
      </c>
    </row>
    <row r="109" spans="1:7" x14ac:dyDescent="0.25">
      <c r="E109" s="31"/>
      <c r="F109" s="30" t="str">
        <f>DETAIL!$I25</f>
        <v>Postage - 6420-4-41</v>
      </c>
      <c r="G109" s="32">
        <f t="shared" si="3"/>
        <v>0</v>
      </c>
    </row>
    <row r="110" spans="1:7" x14ac:dyDescent="0.25">
      <c r="E110" s="31"/>
      <c r="F110" s="30" t="str">
        <f>DETAIL!$I26</f>
        <v>Telephone / Internet - 6520-4-41</v>
      </c>
      <c r="G110" s="32">
        <f t="shared" si="3"/>
        <v>0</v>
      </c>
    </row>
    <row r="111" spans="1:7" x14ac:dyDescent="0.25">
      <c r="A111" s="31"/>
      <c r="F111" s="30" t="str">
        <f>DETAIL!$I27</f>
        <v>Miscellaneous</v>
      </c>
      <c r="G111" s="32">
        <f>SUMIF($F$9:$F$94,F111,$E$9:$E$94)</f>
        <v>0</v>
      </c>
    </row>
    <row r="112" spans="1:7" x14ac:dyDescent="0.25">
      <c r="A112" s="31"/>
    </row>
    <row r="113" spans="5:7" ht="13" x14ac:dyDescent="0.3">
      <c r="E113" s="37"/>
      <c r="F113" s="38" t="s">
        <v>40</v>
      </c>
      <c r="G113" s="37">
        <f>SUM(G97:G112)</f>
        <v>0</v>
      </c>
    </row>
  </sheetData>
  <mergeCells count="7">
    <mergeCell ref="A7:E7"/>
    <mergeCell ref="A1:E1"/>
    <mergeCell ref="A2:E2"/>
    <mergeCell ref="A3:E3"/>
    <mergeCell ref="A4:E4"/>
    <mergeCell ref="A5:E5"/>
    <mergeCell ref="A6:E6"/>
  </mergeCells>
  <conditionalFormatting sqref="A7:F7">
    <cfRule type="expression" dxfId="1" priority="1">
      <formula>$F$7=0</formula>
    </cfRule>
    <cfRule type="expression" dxfId="0" priority="2">
      <formula>$F$7&lt;&gt;0</formula>
    </cfRule>
  </conditionalFormatting>
  <dataValidations count="1">
    <dataValidation type="list" allowBlank="1" showInputMessage="1" showErrorMessage="1" sqref="F9:F94">
      <formula1>$F$97:$F$111</formula1>
    </dataValidation>
  </dataValidations>
  <pageMargins left="0.25" right="0.25" top="0.75" bottom="0.75" header="0.3" footer="0.3"/>
  <pageSetup scale="82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67"/>
  <sheetViews>
    <sheetView workbookViewId="0">
      <pane ySplit="1" topLeftCell="A32" activePane="bottomLeft" state="frozen"/>
      <selection activeCell="J102" sqref="J102"/>
      <selection pane="bottomLeft" activeCell="A51" sqref="A51"/>
    </sheetView>
  </sheetViews>
  <sheetFormatPr defaultColWidth="12.54296875" defaultRowHeight="13" x14ac:dyDescent="0.3"/>
  <cols>
    <col min="1" max="1" width="40.6328125" style="76" bestFit="1" customWidth="1"/>
    <col min="2" max="2" width="9.6328125" style="76" bestFit="1" customWidth="1"/>
    <col min="3" max="3" width="33.54296875" style="79" bestFit="1" customWidth="1"/>
    <col min="4" max="4" width="26.90625" style="78" bestFit="1" customWidth="1"/>
    <col min="5" max="5" width="17.90625" style="78" bestFit="1" customWidth="1"/>
    <col min="6" max="6" width="4.90625" style="78" bestFit="1" customWidth="1"/>
    <col min="7" max="7" width="10.54296875" style="77" bestFit="1" customWidth="1"/>
    <col min="8" max="8" width="20.90625" style="77" bestFit="1" customWidth="1"/>
    <col min="9" max="16384" width="12.54296875" style="76"/>
  </cols>
  <sheetData>
    <row r="1" spans="1:8" x14ac:dyDescent="0.3">
      <c r="B1" s="73" t="s">
        <v>6</v>
      </c>
      <c r="C1" s="74" t="s">
        <v>55</v>
      </c>
      <c r="D1" s="74" t="s">
        <v>56</v>
      </c>
      <c r="E1" s="74" t="s">
        <v>57</v>
      </c>
      <c r="F1" s="74" t="s">
        <v>58</v>
      </c>
      <c r="G1" s="75" t="s">
        <v>59</v>
      </c>
      <c r="H1" s="75" t="s">
        <v>232</v>
      </c>
    </row>
    <row r="2" spans="1:8" ht="12.75" customHeight="1" x14ac:dyDescent="0.3">
      <c r="A2" s="76" t="s">
        <v>164</v>
      </c>
      <c r="B2" s="118" t="s">
        <v>163</v>
      </c>
      <c r="C2" s="118" t="s">
        <v>417</v>
      </c>
      <c r="D2" s="118" t="s">
        <v>165</v>
      </c>
      <c r="E2" s="118" t="s">
        <v>166</v>
      </c>
      <c r="F2" s="118" t="s">
        <v>122</v>
      </c>
      <c r="G2" s="118">
        <v>30260</v>
      </c>
      <c r="H2" s="113">
        <v>50</v>
      </c>
    </row>
    <row r="3" spans="1:8" ht="12.75" customHeight="1" x14ac:dyDescent="0.3">
      <c r="A3" s="76" t="s">
        <v>279</v>
      </c>
      <c r="B3" s="118" t="s">
        <v>280</v>
      </c>
      <c r="C3" s="118" t="s">
        <v>281</v>
      </c>
      <c r="D3" s="118" t="s">
        <v>282</v>
      </c>
      <c r="E3" s="118" t="s">
        <v>245</v>
      </c>
      <c r="F3" s="118" t="s">
        <v>147</v>
      </c>
      <c r="G3" s="118">
        <v>74036</v>
      </c>
      <c r="H3" s="113">
        <v>50</v>
      </c>
    </row>
    <row r="4" spans="1:8" ht="12.75" customHeight="1" x14ac:dyDescent="0.3">
      <c r="A4" s="76" t="s">
        <v>283</v>
      </c>
      <c r="B4" s="118" t="s">
        <v>284</v>
      </c>
      <c r="C4" s="118" t="s">
        <v>285</v>
      </c>
      <c r="D4" s="118" t="s">
        <v>286</v>
      </c>
      <c r="E4" s="118" t="s">
        <v>287</v>
      </c>
      <c r="F4" s="118" t="s">
        <v>71</v>
      </c>
      <c r="G4" s="118">
        <v>77584</v>
      </c>
      <c r="H4" s="113">
        <v>50</v>
      </c>
    </row>
    <row r="5" spans="1:8" ht="12.75" customHeight="1" x14ac:dyDescent="0.3">
      <c r="A5" s="76" t="s">
        <v>288</v>
      </c>
      <c r="B5" s="118" t="s">
        <v>223</v>
      </c>
      <c r="C5" s="118" t="s">
        <v>289</v>
      </c>
      <c r="D5" s="118" t="s">
        <v>224</v>
      </c>
      <c r="E5" s="118" t="s">
        <v>134</v>
      </c>
      <c r="F5" s="118" t="s">
        <v>128</v>
      </c>
      <c r="G5" s="118">
        <v>21044</v>
      </c>
      <c r="H5" s="113">
        <v>50</v>
      </c>
    </row>
    <row r="6" spans="1:8" ht="12.75" customHeight="1" x14ac:dyDescent="0.3">
      <c r="A6" s="76" t="s">
        <v>168</v>
      </c>
      <c r="B6" s="118" t="s">
        <v>167</v>
      </c>
      <c r="C6" s="118" t="s">
        <v>290</v>
      </c>
      <c r="D6" s="118" t="s">
        <v>169</v>
      </c>
      <c r="E6" s="118" t="s">
        <v>170</v>
      </c>
      <c r="F6" s="118" t="s">
        <v>88</v>
      </c>
      <c r="G6" s="118">
        <v>27261</v>
      </c>
      <c r="H6" s="113">
        <v>50</v>
      </c>
    </row>
    <row r="7" spans="1:8" ht="12.75" customHeight="1" x14ac:dyDescent="0.3">
      <c r="A7" s="76" t="s">
        <v>291</v>
      </c>
      <c r="B7" s="118" t="s">
        <v>292</v>
      </c>
      <c r="C7" s="118" t="s">
        <v>293</v>
      </c>
      <c r="D7" s="118" t="s">
        <v>294</v>
      </c>
      <c r="E7" s="118" t="s">
        <v>295</v>
      </c>
      <c r="F7" s="118" t="s">
        <v>71</v>
      </c>
      <c r="G7" s="118">
        <v>75165</v>
      </c>
      <c r="H7" s="113">
        <v>50</v>
      </c>
    </row>
    <row r="8" spans="1:8" ht="12.75" customHeight="1" x14ac:dyDescent="0.3">
      <c r="A8" s="76" t="s">
        <v>250</v>
      </c>
      <c r="B8" s="118" t="s">
        <v>272</v>
      </c>
      <c r="C8" s="118" t="s">
        <v>296</v>
      </c>
      <c r="D8" s="118" t="s">
        <v>249</v>
      </c>
      <c r="E8" s="118" t="s">
        <v>297</v>
      </c>
      <c r="F8" s="118" t="s">
        <v>153</v>
      </c>
      <c r="G8" s="118">
        <v>19067</v>
      </c>
      <c r="H8" s="113">
        <v>50</v>
      </c>
    </row>
    <row r="9" spans="1:8" ht="12.75" customHeight="1" x14ac:dyDescent="0.3">
      <c r="A9" s="76" t="s">
        <v>418</v>
      </c>
      <c r="B9" s="118" t="s">
        <v>252</v>
      </c>
      <c r="C9" s="118" t="s">
        <v>298</v>
      </c>
      <c r="D9" s="118" t="s">
        <v>253</v>
      </c>
      <c r="E9" s="118" t="s">
        <v>162</v>
      </c>
      <c r="F9" s="118" t="s">
        <v>117</v>
      </c>
      <c r="G9" s="118">
        <v>6339</v>
      </c>
      <c r="H9" s="113">
        <v>50</v>
      </c>
    </row>
    <row r="10" spans="1:8" ht="12.75" customHeight="1" x14ac:dyDescent="0.3">
      <c r="A10" s="76" t="s">
        <v>66</v>
      </c>
      <c r="B10" s="118" t="s">
        <v>299</v>
      </c>
      <c r="C10" s="118" t="s">
        <v>64</v>
      </c>
      <c r="D10" s="118" t="s">
        <v>65</v>
      </c>
      <c r="E10" s="118" t="s">
        <v>67</v>
      </c>
      <c r="F10" s="118" t="s">
        <v>68</v>
      </c>
      <c r="G10" s="118">
        <v>10708</v>
      </c>
      <c r="H10" s="113">
        <v>50</v>
      </c>
    </row>
    <row r="11" spans="1:8" ht="12.75" customHeight="1" x14ac:dyDescent="0.3">
      <c r="A11" s="76" t="s">
        <v>69</v>
      </c>
      <c r="B11" s="118" t="s">
        <v>434</v>
      </c>
      <c r="C11" s="118" t="s">
        <v>300</v>
      </c>
      <c r="D11" s="118" t="s">
        <v>266</v>
      </c>
      <c r="E11" s="118" t="s">
        <v>70</v>
      </c>
      <c r="F11" s="118" t="s">
        <v>71</v>
      </c>
      <c r="G11" s="118">
        <v>77651</v>
      </c>
      <c r="H11" s="113">
        <v>400</v>
      </c>
    </row>
    <row r="12" spans="1:8" ht="12.75" customHeight="1" x14ac:dyDescent="0.3">
      <c r="A12" s="76" t="s">
        <v>301</v>
      </c>
      <c r="B12" s="118" t="s">
        <v>302</v>
      </c>
      <c r="C12" s="118" t="s">
        <v>303</v>
      </c>
      <c r="D12" s="118" t="s">
        <v>304</v>
      </c>
      <c r="E12" s="118" t="s">
        <v>305</v>
      </c>
      <c r="F12" s="118" t="s">
        <v>89</v>
      </c>
      <c r="G12" s="118">
        <v>92653</v>
      </c>
      <c r="H12" s="113">
        <v>50</v>
      </c>
    </row>
    <row r="13" spans="1:8" ht="12.75" customHeight="1" x14ac:dyDescent="0.3">
      <c r="A13" s="76" t="s">
        <v>102</v>
      </c>
      <c r="B13" s="118" t="s">
        <v>101</v>
      </c>
      <c r="C13" s="118" t="s">
        <v>306</v>
      </c>
      <c r="D13" s="118" t="s">
        <v>103</v>
      </c>
      <c r="E13" s="118" t="s">
        <v>104</v>
      </c>
      <c r="F13" s="118" t="s">
        <v>84</v>
      </c>
      <c r="G13" s="118">
        <v>62221</v>
      </c>
      <c r="H13" s="113">
        <v>50</v>
      </c>
    </row>
    <row r="14" spans="1:8" ht="12.75" customHeight="1" x14ac:dyDescent="0.3">
      <c r="A14" s="76" t="s">
        <v>234</v>
      </c>
      <c r="B14" s="118" t="s">
        <v>233</v>
      </c>
      <c r="C14" s="118"/>
      <c r="D14" s="118" t="s">
        <v>235</v>
      </c>
      <c r="E14" s="118" t="s">
        <v>200</v>
      </c>
      <c r="F14" s="118" t="s">
        <v>127</v>
      </c>
      <c r="G14" s="118">
        <v>46033</v>
      </c>
      <c r="H14" s="113">
        <v>50</v>
      </c>
    </row>
    <row r="15" spans="1:8" ht="12.75" customHeight="1" x14ac:dyDescent="0.3">
      <c r="A15" s="76" t="s">
        <v>172</v>
      </c>
      <c r="B15" s="118" t="s">
        <v>171</v>
      </c>
      <c r="C15" s="118" t="s">
        <v>307</v>
      </c>
      <c r="D15" s="118" t="s">
        <v>173</v>
      </c>
      <c r="E15" s="118" t="s">
        <v>174</v>
      </c>
      <c r="F15" s="118" t="s">
        <v>153</v>
      </c>
      <c r="G15" s="118">
        <v>18106</v>
      </c>
      <c r="H15" s="113">
        <v>50</v>
      </c>
    </row>
    <row r="16" spans="1:8" ht="12.75" customHeight="1" x14ac:dyDescent="0.3">
      <c r="A16" s="76" t="s">
        <v>106</v>
      </c>
      <c r="B16" s="118" t="s">
        <v>105</v>
      </c>
      <c r="C16" s="118" t="s">
        <v>308</v>
      </c>
      <c r="D16" s="118" t="s">
        <v>107</v>
      </c>
      <c r="E16" s="118" t="s">
        <v>108</v>
      </c>
      <c r="F16" s="118" t="s">
        <v>109</v>
      </c>
      <c r="G16" s="118">
        <v>1420</v>
      </c>
      <c r="H16" s="113">
        <v>50</v>
      </c>
    </row>
    <row r="17" spans="1:8" ht="12.75" customHeight="1" x14ac:dyDescent="0.3">
      <c r="A17" s="76" t="s">
        <v>309</v>
      </c>
      <c r="B17" s="118" t="s">
        <v>310</v>
      </c>
      <c r="C17" s="118" t="s">
        <v>311</v>
      </c>
      <c r="D17" s="118" t="s">
        <v>145</v>
      </c>
      <c r="E17" s="118" t="s">
        <v>146</v>
      </c>
      <c r="F17" s="118" t="s">
        <v>144</v>
      </c>
      <c r="G17" s="118">
        <v>43615</v>
      </c>
      <c r="H17" s="113">
        <v>50</v>
      </c>
    </row>
    <row r="18" spans="1:8" ht="12.75" customHeight="1" x14ac:dyDescent="0.3">
      <c r="A18" s="76" t="s">
        <v>312</v>
      </c>
      <c r="B18" s="118" t="s">
        <v>313</v>
      </c>
      <c r="C18" s="118" t="s">
        <v>314</v>
      </c>
      <c r="D18" s="118" t="s">
        <v>315</v>
      </c>
      <c r="E18" s="118" t="s">
        <v>316</v>
      </c>
      <c r="F18" s="118" t="s">
        <v>175</v>
      </c>
      <c r="G18" s="118">
        <v>82441</v>
      </c>
      <c r="H18" s="113">
        <v>50</v>
      </c>
    </row>
    <row r="19" spans="1:8" ht="12.75" customHeight="1" x14ac:dyDescent="0.3">
      <c r="A19" s="76" t="s">
        <v>237</v>
      </c>
      <c r="B19" s="118" t="s">
        <v>236</v>
      </c>
      <c r="C19" s="118" t="s">
        <v>317</v>
      </c>
      <c r="D19" s="118" t="s">
        <v>238</v>
      </c>
      <c r="E19" s="118" t="s">
        <v>139</v>
      </c>
      <c r="F19" s="118" t="s">
        <v>138</v>
      </c>
      <c r="G19" s="118">
        <v>8043</v>
      </c>
      <c r="H19" s="113">
        <v>400</v>
      </c>
    </row>
    <row r="20" spans="1:8" ht="12.75" customHeight="1" x14ac:dyDescent="0.3">
      <c r="A20" s="76" t="s">
        <v>318</v>
      </c>
      <c r="B20" s="118" t="s">
        <v>319</v>
      </c>
      <c r="C20" s="118" t="s">
        <v>320</v>
      </c>
      <c r="D20" s="118" t="s">
        <v>321</v>
      </c>
      <c r="E20" s="118" t="s">
        <v>112</v>
      </c>
      <c r="F20" s="118" t="s">
        <v>89</v>
      </c>
      <c r="G20" s="118">
        <v>95126</v>
      </c>
      <c r="H20" s="113">
        <v>50</v>
      </c>
    </row>
    <row r="21" spans="1:8" ht="12.75" customHeight="1" x14ac:dyDescent="0.3">
      <c r="A21" s="76" t="s">
        <v>322</v>
      </c>
      <c r="B21" s="118" t="s">
        <v>210</v>
      </c>
      <c r="C21" s="118" t="s">
        <v>323</v>
      </c>
      <c r="D21" s="118" t="s">
        <v>324</v>
      </c>
      <c r="E21" s="118" t="s">
        <v>325</v>
      </c>
      <c r="F21" s="118" t="s">
        <v>153</v>
      </c>
      <c r="G21" s="118">
        <v>16259</v>
      </c>
      <c r="H21" s="113">
        <v>50</v>
      </c>
    </row>
    <row r="22" spans="1:8" ht="12.75" customHeight="1" x14ac:dyDescent="0.3">
      <c r="A22" s="76" t="s">
        <v>82</v>
      </c>
      <c r="B22" s="118" t="s">
        <v>81</v>
      </c>
      <c r="C22" s="118"/>
      <c r="D22" s="118" t="s">
        <v>239</v>
      </c>
      <c r="E22" s="118" t="s">
        <v>83</v>
      </c>
      <c r="F22" s="118" t="s">
        <v>84</v>
      </c>
      <c r="G22" s="118">
        <v>60639</v>
      </c>
      <c r="H22" s="113">
        <v>50</v>
      </c>
    </row>
    <row r="23" spans="1:8" ht="12.75" customHeight="1" x14ac:dyDescent="0.3">
      <c r="A23" s="76" t="s">
        <v>255</v>
      </c>
      <c r="B23" s="118" t="s">
        <v>254</v>
      </c>
      <c r="C23" s="118" t="s">
        <v>326</v>
      </c>
      <c r="D23" s="118" t="s">
        <v>256</v>
      </c>
      <c r="E23" s="118" t="s">
        <v>257</v>
      </c>
      <c r="F23" s="118" t="s">
        <v>68</v>
      </c>
      <c r="G23" s="118">
        <v>14051</v>
      </c>
      <c r="H23" s="113">
        <v>50</v>
      </c>
    </row>
    <row r="24" spans="1:8" ht="12.75" customHeight="1" x14ac:dyDescent="0.3">
      <c r="A24" s="76" t="s">
        <v>177</v>
      </c>
      <c r="B24" s="118" t="s">
        <v>176</v>
      </c>
      <c r="C24" s="118" t="s">
        <v>327</v>
      </c>
      <c r="D24" s="118" t="s">
        <v>178</v>
      </c>
      <c r="E24" s="118" t="s">
        <v>179</v>
      </c>
      <c r="F24" s="118" t="s">
        <v>68</v>
      </c>
      <c r="G24" s="118">
        <v>11717</v>
      </c>
      <c r="H24" s="113">
        <v>50</v>
      </c>
    </row>
    <row r="25" spans="1:8" ht="12.75" customHeight="1" x14ac:dyDescent="0.3">
      <c r="A25" s="76" t="s">
        <v>226</v>
      </c>
      <c r="B25" s="118" t="s">
        <v>225</v>
      </c>
      <c r="C25" s="118" t="s">
        <v>328</v>
      </c>
      <c r="D25" s="118" t="s">
        <v>227</v>
      </c>
      <c r="E25" s="118" t="s">
        <v>228</v>
      </c>
      <c r="F25" s="118" t="s">
        <v>89</v>
      </c>
      <c r="G25" s="118">
        <v>94510</v>
      </c>
      <c r="H25" s="113">
        <v>50</v>
      </c>
    </row>
    <row r="26" spans="1:8" ht="12.75" customHeight="1" x14ac:dyDescent="0.3">
      <c r="A26" s="76" t="s">
        <v>329</v>
      </c>
      <c r="B26" s="118" t="s">
        <v>330</v>
      </c>
      <c r="C26" s="118" t="s">
        <v>331</v>
      </c>
      <c r="D26" s="118" t="s">
        <v>332</v>
      </c>
      <c r="E26" s="118" t="s">
        <v>180</v>
      </c>
      <c r="F26" s="118" t="s">
        <v>111</v>
      </c>
      <c r="G26" s="118">
        <v>80919</v>
      </c>
      <c r="H26" s="113">
        <v>50</v>
      </c>
    </row>
    <row r="27" spans="1:8" ht="12.75" customHeight="1" x14ac:dyDescent="0.3">
      <c r="A27" s="76" t="s">
        <v>182</v>
      </c>
      <c r="B27" s="118" t="s">
        <v>181</v>
      </c>
      <c r="C27" s="118"/>
      <c r="D27" s="118" t="s">
        <v>183</v>
      </c>
      <c r="E27" s="118" t="s">
        <v>140</v>
      </c>
      <c r="F27" s="118" t="s">
        <v>141</v>
      </c>
      <c r="G27" s="118">
        <v>87104</v>
      </c>
      <c r="H27" s="113">
        <v>400</v>
      </c>
    </row>
    <row r="28" spans="1:8" ht="12.75" customHeight="1" x14ac:dyDescent="0.3">
      <c r="A28" s="76" t="s">
        <v>333</v>
      </c>
      <c r="B28" s="118" t="s">
        <v>334</v>
      </c>
      <c r="C28" s="118" t="s">
        <v>335</v>
      </c>
      <c r="D28" s="118" t="s">
        <v>336</v>
      </c>
      <c r="E28" s="118" t="s">
        <v>337</v>
      </c>
      <c r="F28" s="118" t="s">
        <v>133</v>
      </c>
      <c r="G28" s="118">
        <v>63033</v>
      </c>
      <c r="H28" s="113">
        <v>50</v>
      </c>
    </row>
    <row r="29" spans="1:8" ht="12.75" customHeight="1" x14ac:dyDescent="0.3">
      <c r="A29" s="76" t="s">
        <v>158</v>
      </c>
      <c r="B29" s="118" t="s">
        <v>338</v>
      </c>
      <c r="C29" s="118" t="s">
        <v>156</v>
      </c>
      <c r="D29" s="118" t="s">
        <v>157</v>
      </c>
      <c r="E29" s="118" t="s">
        <v>159</v>
      </c>
      <c r="F29" s="118" t="s">
        <v>155</v>
      </c>
      <c r="G29" s="118">
        <v>37167</v>
      </c>
      <c r="H29" s="113">
        <v>50</v>
      </c>
    </row>
    <row r="30" spans="1:8" ht="12.75" customHeight="1" x14ac:dyDescent="0.3">
      <c r="A30" s="76" t="s">
        <v>339</v>
      </c>
      <c r="B30" s="118" t="s">
        <v>340</v>
      </c>
      <c r="C30" s="118" t="s">
        <v>341</v>
      </c>
      <c r="D30" s="118" t="s">
        <v>342</v>
      </c>
      <c r="E30" s="118" t="s">
        <v>343</v>
      </c>
      <c r="F30" s="118" t="s">
        <v>116</v>
      </c>
      <c r="G30" s="118">
        <v>53593</v>
      </c>
      <c r="H30" s="113">
        <v>50</v>
      </c>
    </row>
    <row r="31" spans="1:8" ht="12.75" customHeight="1" x14ac:dyDescent="0.3">
      <c r="A31" s="76" t="s">
        <v>62</v>
      </c>
      <c r="B31" s="118" t="s">
        <v>344</v>
      </c>
      <c r="C31" s="118" t="s">
        <v>61</v>
      </c>
      <c r="D31" s="118" t="s">
        <v>345</v>
      </c>
      <c r="E31" s="118" t="s">
        <v>63</v>
      </c>
      <c r="F31" s="118" t="s">
        <v>60</v>
      </c>
      <c r="G31" s="118">
        <v>34608</v>
      </c>
      <c r="H31" s="113">
        <v>50</v>
      </c>
    </row>
    <row r="32" spans="1:8" ht="12.75" customHeight="1" x14ac:dyDescent="0.3">
      <c r="A32" s="76" t="s">
        <v>185</v>
      </c>
      <c r="B32" s="118" t="s">
        <v>184</v>
      </c>
      <c r="C32" s="118" t="s">
        <v>346</v>
      </c>
      <c r="D32" s="118" t="s">
        <v>186</v>
      </c>
      <c r="E32" s="118" t="s">
        <v>187</v>
      </c>
      <c r="F32" s="118" t="s">
        <v>88</v>
      </c>
      <c r="G32" s="118">
        <v>28159</v>
      </c>
      <c r="H32" s="113">
        <v>50</v>
      </c>
    </row>
    <row r="33" spans="1:8" ht="12.75" customHeight="1" x14ac:dyDescent="0.3">
      <c r="A33" s="76" t="s">
        <v>347</v>
      </c>
      <c r="B33" s="118" t="s">
        <v>348</v>
      </c>
      <c r="C33" s="118" t="s">
        <v>349</v>
      </c>
      <c r="D33" s="118" t="s">
        <v>350</v>
      </c>
      <c r="E33" s="118" t="s">
        <v>351</v>
      </c>
      <c r="F33" s="118" t="s">
        <v>138</v>
      </c>
      <c r="G33" s="118">
        <v>7305</v>
      </c>
      <c r="H33" s="113">
        <v>50</v>
      </c>
    </row>
    <row r="34" spans="1:8" ht="12.75" customHeight="1" x14ac:dyDescent="0.3">
      <c r="A34" s="76" t="s">
        <v>99</v>
      </c>
      <c r="B34" s="118" t="s">
        <v>98</v>
      </c>
      <c r="C34" s="118"/>
      <c r="D34" s="118" t="s">
        <v>352</v>
      </c>
      <c r="E34" s="118" t="s">
        <v>100</v>
      </c>
      <c r="F34" s="118" t="s">
        <v>89</v>
      </c>
      <c r="G34" s="118">
        <v>91911</v>
      </c>
      <c r="H34" s="113">
        <v>50</v>
      </c>
    </row>
    <row r="35" spans="1:8" ht="12.75" customHeight="1" x14ac:dyDescent="0.3">
      <c r="A35" s="76" t="s">
        <v>189</v>
      </c>
      <c r="B35" s="118" t="s">
        <v>188</v>
      </c>
      <c r="C35" s="118" t="s">
        <v>353</v>
      </c>
      <c r="D35" s="118" t="s">
        <v>190</v>
      </c>
      <c r="E35" s="118" t="s">
        <v>191</v>
      </c>
      <c r="F35" s="118" t="s">
        <v>71</v>
      </c>
      <c r="G35" s="118">
        <v>77459</v>
      </c>
      <c r="H35" s="113">
        <v>50</v>
      </c>
    </row>
    <row r="36" spans="1:8" ht="12.75" customHeight="1" x14ac:dyDescent="0.3">
      <c r="A36" s="76" t="s">
        <v>354</v>
      </c>
      <c r="B36" s="118" t="s">
        <v>355</v>
      </c>
      <c r="C36" s="118"/>
      <c r="D36" s="118" t="s">
        <v>356</v>
      </c>
      <c r="E36" s="118" t="s">
        <v>357</v>
      </c>
      <c r="F36" s="118" t="s">
        <v>89</v>
      </c>
      <c r="G36" s="118">
        <v>92211</v>
      </c>
      <c r="H36" s="113">
        <v>50</v>
      </c>
    </row>
    <row r="37" spans="1:8" ht="12.75" customHeight="1" x14ac:dyDescent="0.3">
      <c r="A37" s="76" t="s">
        <v>135</v>
      </c>
      <c r="B37" s="118" t="s">
        <v>358</v>
      </c>
      <c r="C37" s="118" t="s">
        <v>359</v>
      </c>
      <c r="D37" s="118" t="s">
        <v>136</v>
      </c>
      <c r="E37" s="118" t="s">
        <v>137</v>
      </c>
      <c r="F37" s="118" t="s">
        <v>133</v>
      </c>
      <c r="G37" s="118">
        <v>63376</v>
      </c>
      <c r="H37" s="113">
        <v>50</v>
      </c>
    </row>
    <row r="38" spans="1:8" ht="12.75" customHeight="1" x14ac:dyDescent="0.3">
      <c r="A38" s="76" t="s">
        <v>193</v>
      </c>
      <c r="B38" s="118" t="s">
        <v>192</v>
      </c>
      <c r="C38" s="118" t="s">
        <v>360</v>
      </c>
      <c r="D38" s="118" t="s">
        <v>194</v>
      </c>
      <c r="E38" s="118" t="s">
        <v>195</v>
      </c>
      <c r="F38" s="118" t="s">
        <v>161</v>
      </c>
      <c r="G38" s="118">
        <v>84098</v>
      </c>
      <c r="H38" s="113">
        <v>50</v>
      </c>
    </row>
    <row r="39" spans="1:8" ht="12.75" customHeight="1" x14ac:dyDescent="0.3">
      <c r="A39" s="76" t="s">
        <v>197</v>
      </c>
      <c r="B39" s="118" t="s">
        <v>196</v>
      </c>
      <c r="C39" s="118" t="s">
        <v>361</v>
      </c>
      <c r="D39" s="118" t="s">
        <v>198</v>
      </c>
      <c r="E39" s="118" t="s">
        <v>199</v>
      </c>
      <c r="F39" s="118" t="s">
        <v>144</v>
      </c>
      <c r="G39" s="118">
        <v>44070</v>
      </c>
      <c r="H39" s="113">
        <v>50</v>
      </c>
    </row>
    <row r="40" spans="1:8" ht="12.75" customHeight="1" x14ac:dyDescent="0.3">
      <c r="A40" s="76" t="s">
        <v>273</v>
      </c>
      <c r="B40" s="118" t="s">
        <v>274</v>
      </c>
      <c r="C40" s="118" t="s">
        <v>362</v>
      </c>
      <c r="D40" s="118" t="s">
        <v>275</v>
      </c>
      <c r="E40" s="118" t="s">
        <v>276</v>
      </c>
      <c r="F40" s="118" t="s">
        <v>71</v>
      </c>
      <c r="G40" s="118">
        <v>76001</v>
      </c>
      <c r="H40" s="113">
        <v>50</v>
      </c>
    </row>
    <row r="41" spans="1:8" ht="12.75" customHeight="1" x14ac:dyDescent="0.3">
      <c r="A41" s="76" t="s">
        <v>244</v>
      </c>
      <c r="B41" s="118" t="s">
        <v>243</v>
      </c>
      <c r="C41" s="118" t="s">
        <v>363</v>
      </c>
      <c r="D41" s="118" t="s">
        <v>364</v>
      </c>
      <c r="E41" s="118" t="s">
        <v>140</v>
      </c>
      <c r="F41" s="118" t="s">
        <v>141</v>
      </c>
      <c r="G41" s="118">
        <v>87104</v>
      </c>
      <c r="H41" s="113">
        <v>50</v>
      </c>
    </row>
    <row r="42" spans="1:8" ht="12.75" customHeight="1" x14ac:dyDescent="0.3">
      <c r="A42" s="76" t="s">
        <v>365</v>
      </c>
      <c r="B42" s="118" t="s">
        <v>366</v>
      </c>
      <c r="C42" s="118" t="s">
        <v>367</v>
      </c>
      <c r="D42" s="118" t="s">
        <v>368</v>
      </c>
      <c r="E42" s="118" t="s">
        <v>369</v>
      </c>
      <c r="F42" s="118" t="s">
        <v>60</v>
      </c>
      <c r="G42" s="118">
        <v>33134</v>
      </c>
      <c r="H42" s="113">
        <v>50</v>
      </c>
    </row>
    <row r="43" spans="1:8" ht="12.75" customHeight="1" x14ac:dyDescent="0.3">
      <c r="A43" s="76" t="s">
        <v>268</v>
      </c>
      <c r="B43" s="118" t="s">
        <v>269</v>
      </c>
      <c r="C43" s="118" t="s">
        <v>370</v>
      </c>
      <c r="D43" s="118" t="s">
        <v>270</v>
      </c>
      <c r="E43" s="118" t="s">
        <v>271</v>
      </c>
      <c r="F43" s="118" t="s">
        <v>154</v>
      </c>
      <c r="G43" s="118">
        <v>2910</v>
      </c>
      <c r="H43" s="113">
        <v>50</v>
      </c>
    </row>
    <row r="44" spans="1:8" ht="12.75" customHeight="1" x14ac:dyDescent="0.3">
      <c r="A44" s="76" t="s">
        <v>72</v>
      </c>
      <c r="B44" s="118" t="s">
        <v>371</v>
      </c>
      <c r="C44" s="118" t="s">
        <v>372</v>
      </c>
      <c r="D44" s="118" t="s">
        <v>73</v>
      </c>
      <c r="E44" s="118" t="s">
        <v>74</v>
      </c>
      <c r="F44" s="118" t="s">
        <v>75</v>
      </c>
      <c r="G44" s="118">
        <v>40205</v>
      </c>
      <c r="H44" s="113">
        <v>50</v>
      </c>
    </row>
    <row r="45" spans="1:8" ht="12.75" customHeight="1" x14ac:dyDescent="0.3">
      <c r="A45" s="76" t="s">
        <v>202</v>
      </c>
      <c r="B45" s="118" t="s">
        <v>201</v>
      </c>
      <c r="C45" s="118" t="s">
        <v>373</v>
      </c>
      <c r="D45" s="118" t="s">
        <v>203</v>
      </c>
      <c r="E45" s="118" t="s">
        <v>160</v>
      </c>
      <c r="F45" s="118" t="s">
        <v>71</v>
      </c>
      <c r="G45" s="118">
        <v>78260</v>
      </c>
      <c r="H45" s="113">
        <v>50</v>
      </c>
    </row>
    <row r="46" spans="1:8" ht="12.75" customHeight="1" x14ac:dyDescent="0.3">
      <c r="A46" s="76" t="s">
        <v>374</v>
      </c>
      <c r="B46" s="118" t="s">
        <v>375</v>
      </c>
      <c r="C46" s="118" t="s">
        <v>258</v>
      </c>
      <c r="D46" s="118" t="s">
        <v>259</v>
      </c>
      <c r="E46" s="118" t="s">
        <v>260</v>
      </c>
      <c r="F46" s="118" t="s">
        <v>71</v>
      </c>
      <c r="G46" s="118">
        <v>78641</v>
      </c>
      <c r="H46" s="113">
        <v>50</v>
      </c>
    </row>
    <row r="47" spans="1:8" ht="12.75" customHeight="1" x14ac:dyDescent="0.3">
      <c r="A47" s="76" t="s">
        <v>120</v>
      </c>
      <c r="B47" s="118" t="s">
        <v>376</v>
      </c>
      <c r="C47" s="118" t="s">
        <v>118</v>
      </c>
      <c r="D47" s="118" t="s">
        <v>119</v>
      </c>
      <c r="E47" s="118" t="s">
        <v>121</v>
      </c>
      <c r="F47" s="118" t="s">
        <v>60</v>
      </c>
      <c r="G47" s="118">
        <v>32174</v>
      </c>
      <c r="H47" s="113">
        <v>50</v>
      </c>
    </row>
    <row r="48" spans="1:8" ht="12.75" customHeight="1" x14ac:dyDescent="0.3">
      <c r="A48" s="76" t="s">
        <v>114</v>
      </c>
      <c r="B48" s="118" t="s">
        <v>377</v>
      </c>
      <c r="C48" s="118" t="s">
        <v>261</v>
      </c>
      <c r="D48" s="118" t="s">
        <v>113</v>
      </c>
      <c r="E48" s="118" t="s">
        <v>115</v>
      </c>
      <c r="F48" s="118" t="s">
        <v>111</v>
      </c>
      <c r="G48" s="118">
        <v>80130</v>
      </c>
      <c r="H48" s="113">
        <v>50</v>
      </c>
    </row>
    <row r="49" spans="1:8" ht="12.75" customHeight="1" x14ac:dyDescent="0.3">
      <c r="A49" s="76" t="s">
        <v>150</v>
      </c>
      <c r="B49" s="118" t="s">
        <v>378</v>
      </c>
      <c r="C49" s="118" t="s">
        <v>148</v>
      </c>
      <c r="D49" s="118" t="s">
        <v>149</v>
      </c>
      <c r="E49" s="118" t="s">
        <v>151</v>
      </c>
      <c r="F49" s="118" t="s">
        <v>152</v>
      </c>
      <c r="G49" s="118">
        <v>97017</v>
      </c>
      <c r="H49" s="113">
        <v>50</v>
      </c>
    </row>
    <row r="50" spans="1:8" ht="12.75" customHeight="1" x14ac:dyDescent="0.3">
      <c r="A50" s="76" t="s">
        <v>91</v>
      </c>
      <c r="B50" s="118" t="s">
        <v>90</v>
      </c>
      <c r="C50" s="118"/>
      <c r="D50" s="118" t="s">
        <v>92</v>
      </c>
      <c r="E50" s="118" t="s">
        <v>93</v>
      </c>
      <c r="F50" s="118" t="s">
        <v>94</v>
      </c>
      <c r="G50" s="118">
        <v>36855</v>
      </c>
      <c r="H50" s="113">
        <v>50</v>
      </c>
    </row>
    <row r="51" spans="1:8" ht="12.75" customHeight="1" x14ac:dyDescent="0.3">
      <c r="A51" s="76" t="s">
        <v>379</v>
      </c>
      <c r="B51" s="118" t="s">
        <v>204</v>
      </c>
      <c r="C51" s="118" t="s">
        <v>380</v>
      </c>
      <c r="D51" s="118" t="s">
        <v>381</v>
      </c>
      <c r="E51" s="118" t="s">
        <v>382</v>
      </c>
      <c r="F51" s="118" t="s">
        <v>133</v>
      </c>
      <c r="G51" s="118">
        <v>64064</v>
      </c>
      <c r="H51" s="113">
        <v>50</v>
      </c>
    </row>
    <row r="52" spans="1:8" ht="12.75" customHeight="1" x14ac:dyDescent="0.3">
      <c r="A52" s="76" t="s">
        <v>95</v>
      </c>
      <c r="B52" s="118" t="s">
        <v>419</v>
      </c>
      <c r="C52" s="118" t="s">
        <v>383</v>
      </c>
      <c r="D52" s="118" t="s">
        <v>251</v>
      </c>
      <c r="E52" s="118" t="s">
        <v>96</v>
      </c>
      <c r="F52" s="118" t="s">
        <v>97</v>
      </c>
      <c r="G52" s="118">
        <v>85206</v>
      </c>
      <c r="H52" s="113">
        <v>50</v>
      </c>
    </row>
    <row r="53" spans="1:8" ht="12.75" customHeight="1" x14ac:dyDescent="0.3">
      <c r="A53" s="76" t="s">
        <v>206</v>
      </c>
      <c r="B53" s="118" t="s">
        <v>205</v>
      </c>
      <c r="C53" s="118" t="s">
        <v>384</v>
      </c>
      <c r="D53" s="118" t="s">
        <v>385</v>
      </c>
      <c r="E53" s="118" t="s">
        <v>110</v>
      </c>
      <c r="F53" s="118" t="s">
        <v>89</v>
      </c>
      <c r="G53" s="118">
        <v>90039</v>
      </c>
      <c r="H53" s="113">
        <v>50</v>
      </c>
    </row>
    <row r="54" spans="1:8" ht="12.75" customHeight="1" x14ac:dyDescent="0.3">
      <c r="A54" s="76" t="s">
        <v>208</v>
      </c>
      <c r="B54" s="118" t="s">
        <v>207</v>
      </c>
      <c r="C54" s="118" t="s">
        <v>386</v>
      </c>
      <c r="D54" s="118" t="s">
        <v>209</v>
      </c>
      <c r="E54" s="118" t="s">
        <v>387</v>
      </c>
      <c r="F54" s="118" t="s">
        <v>60</v>
      </c>
      <c r="G54" s="118">
        <v>32003</v>
      </c>
      <c r="H54" s="113">
        <v>50</v>
      </c>
    </row>
    <row r="55" spans="1:8" ht="12.75" customHeight="1" x14ac:dyDescent="0.3">
      <c r="A55" s="76" t="s">
        <v>264</v>
      </c>
      <c r="B55" s="118" t="s">
        <v>388</v>
      </c>
      <c r="C55" s="118" t="s">
        <v>389</v>
      </c>
      <c r="D55" s="118" t="s">
        <v>263</v>
      </c>
      <c r="E55" s="118" t="s">
        <v>213</v>
      </c>
      <c r="F55" s="118" t="s">
        <v>86</v>
      </c>
      <c r="G55" s="118">
        <v>70810</v>
      </c>
      <c r="H55" s="113">
        <v>50</v>
      </c>
    </row>
    <row r="56" spans="1:8" ht="12.75" customHeight="1" x14ac:dyDescent="0.3">
      <c r="A56" s="76" t="s">
        <v>131</v>
      </c>
      <c r="B56" s="118" t="s">
        <v>390</v>
      </c>
      <c r="C56" s="118" t="s">
        <v>391</v>
      </c>
      <c r="D56" s="118" t="s">
        <v>130</v>
      </c>
      <c r="E56" s="118" t="s">
        <v>104</v>
      </c>
      <c r="F56" s="118" t="s">
        <v>129</v>
      </c>
      <c r="G56" s="118">
        <v>48111</v>
      </c>
      <c r="H56" s="113">
        <v>50</v>
      </c>
    </row>
    <row r="57" spans="1:8" ht="12.75" customHeight="1" x14ac:dyDescent="0.3">
      <c r="A57" s="76" t="s">
        <v>392</v>
      </c>
      <c r="B57" s="118" t="s">
        <v>211</v>
      </c>
      <c r="C57" s="118" t="s">
        <v>393</v>
      </c>
      <c r="D57" s="118" t="s">
        <v>212</v>
      </c>
      <c r="E57" s="118" t="s">
        <v>394</v>
      </c>
      <c r="F57" s="118" t="s">
        <v>132</v>
      </c>
      <c r="G57" s="118">
        <v>55438</v>
      </c>
      <c r="H57" s="113">
        <v>50</v>
      </c>
    </row>
    <row r="58" spans="1:8" ht="12.75" customHeight="1" x14ac:dyDescent="0.3">
      <c r="A58" s="76" t="s">
        <v>395</v>
      </c>
      <c r="B58" s="118" t="s">
        <v>242</v>
      </c>
      <c r="C58" s="118" t="s">
        <v>240</v>
      </c>
      <c r="D58" s="118" t="s">
        <v>396</v>
      </c>
      <c r="E58" s="118" t="s">
        <v>241</v>
      </c>
      <c r="F58" s="118" t="s">
        <v>138</v>
      </c>
      <c r="G58" s="118">
        <v>8757</v>
      </c>
      <c r="H58" s="113">
        <v>50</v>
      </c>
    </row>
    <row r="59" spans="1:8" ht="12.75" customHeight="1" x14ac:dyDescent="0.3">
      <c r="A59" s="76" t="s">
        <v>215</v>
      </c>
      <c r="B59" s="118" t="s">
        <v>214</v>
      </c>
      <c r="C59" s="118" t="s">
        <v>397</v>
      </c>
      <c r="D59" s="118" t="s">
        <v>398</v>
      </c>
      <c r="E59" s="118" t="s">
        <v>87</v>
      </c>
      <c r="F59" s="118" t="s">
        <v>71</v>
      </c>
      <c r="G59" s="118">
        <v>75206</v>
      </c>
      <c r="H59" s="113">
        <v>50</v>
      </c>
    </row>
    <row r="60" spans="1:8" x14ac:dyDescent="0.3">
      <c r="A60" s="76" t="s">
        <v>399</v>
      </c>
      <c r="B60" s="118" t="s">
        <v>400</v>
      </c>
      <c r="C60" s="118" t="s">
        <v>401</v>
      </c>
      <c r="D60" s="118" t="s">
        <v>402</v>
      </c>
      <c r="E60" s="118" t="s">
        <v>262</v>
      </c>
      <c r="F60" s="118" t="s">
        <v>109</v>
      </c>
      <c r="G60" s="118">
        <v>2119</v>
      </c>
      <c r="H60" s="113">
        <v>50</v>
      </c>
    </row>
    <row r="61" spans="1:8" x14ac:dyDescent="0.3">
      <c r="A61" s="76" t="s">
        <v>217</v>
      </c>
      <c r="B61" s="118" t="s">
        <v>216</v>
      </c>
      <c r="C61" s="118" t="s">
        <v>403</v>
      </c>
      <c r="D61" s="118" t="s">
        <v>404</v>
      </c>
      <c r="E61" s="118" t="s">
        <v>405</v>
      </c>
      <c r="F61" s="118" t="s">
        <v>79</v>
      </c>
      <c r="G61" s="118">
        <v>23236</v>
      </c>
      <c r="H61" s="113">
        <v>50</v>
      </c>
    </row>
    <row r="62" spans="1:8" x14ac:dyDescent="0.3">
      <c r="A62" s="76" t="s">
        <v>125</v>
      </c>
      <c r="B62" s="118" t="s">
        <v>265</v>
      </c>
      <c r="C62" s="118" t="s">
        <v>406</v>
      </c>
      <c r="D62" s="118" t="s">
        <v>124</v>
      </c>
      <c r="E62" s="118" t="s">
        <v>126</v>
      </c>
      <c r="F62" s="118" t="s">
        <v>123</v>
      </c>
      <c r="G62" s="118">
        <v>96706</v>
      </c>
      <c r="H62" s="113">
        <v>50</v>
      </c>
    </row>
    <row r="63" spans="1:8" x14ac:dyDescent="0.3">
      <c r="A63" s="76" t="s">
        <v>407</v>
      </c>
      <c r="B63" s="118" t="s">
        <v>408</v>
      </c>
      <c r="C63" s="118" t="s">
        <v>409</v>
      </c>
      <c r="D63" s="118" t="s">
        <v>410</v>
      </c>
      <c r="E63" s="118" t="s">
        <v>411</v>
      </c>
      <c r="F63" s="118" t="s">
        <v>60</v>
      </c>
      <c r="G63" s="118">
        <v>33578</v>
      </c>
      <c r="H63" s="113">
        <v>50</v>
      </c>
    </row>
    <row r="64" spans="1:8" x14ac:dyDescent="0.3">
      <c r="A64" s="76" t="s">
        <v>219</v>
      </c>
      <c r="B64" s="118" t="s">
        <v>218</v>
      </c>
      <c r="C64" s="118" t="s">
        <v>412</v>
      </c>
      <c r="D64" s="118" t="s">
        <v>220</v>
      </c>
      <c r="E64" s="118" t="s">
        <v>221</v>
      </c>
      <c r="F64" s="118" t="s">
        <v>129</v>
      </c>
      <c r="G64" s="118" t="s">
        <v>222</v>
      </c>
      <c r="H64" s="113">
        <v>50</v>
      </c>
    </row>
    <row r="65" spans="1:8" x14ac:dyDescent="0.3">
      <c r="A65" s="76" t="s">
        <v>230</v>
      </c>
      <c r="B65" s="118" t="s">
        <v>229</v>
      </c>
      <c r="C65" s="118" t="s">
        <v>413</v>
      </c>
      <c r="D65" s="118" t="s">
        <v>231</v>
      </c>
      <c r="E65" s="118" t="s">
        <v>142</v>
      </c>
      <c r="F65" s="118" t="s">
        <v>143</v>
      </c>
      <c r="G65" s="118">
        <v>89143</v>
      </c>
      <c r="H65" s="113">
        <v>50</v>
      </c>
    </row>
    <row r="66" spans="1:8" x14ac:dyDescent="0.3">
      <c r="A66" s="76" t="s">
        <v>414</v>
      </c>
      <c r="B66" s="118" t="s">
        <v>76</v>
      </c>
      <c r="C66" s="118" t="s">
        <v>415</v>
      </c>
      <c r="D66" s="118" t="s">
        <v>77</v>
      </c>
      <c r="E66" s="118" t="s">
        <v>78</v>
      </c>
      <c r="F66" s="118" t="s">
        <v>79</v>
      </c>
      <c r="G66" s="118" t="s">
        <v>80</v>
      </c>
      <c r="H66" s="113">
        <v>50</v>
      </c>
    </row>
    <row r="67" spans="1:8" x14ac:dyDescent="0.3">
      <c r="A67" s="76" t="s">
        <v>247</v>
      </c>
      <c r="B67" s="118" t="s">
        <v>246</v>
      </c>
      <c r="C67" s="118"/>
      <c r="D67" s="118" t="s">
        <v>416</v>
      </c>
      <c r="E67" s="118" t="s">
        <v>248</v>
      </c>
      <c r="F67" s="118" t="s">
        <v>85</v>
      </c>
      <c r="G67" s="118">
        <v>72365</v>
      </c>
      <c r="H67" s="113">
        <v>50</v>
      </c>
    </row>
  </sheetData>
  <autoFilter ref="A1:I67">
    <sortState ref="A2:Z362">
      <sortCondition ref="A1:A362"/>
    </sortState>
  </autoFilter>
  <sortState ref="A2:K171">
    <sortCondition ref="A2:A17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7DB387ED800247AC98350296E82F64" ma:contentTypeVersion="0" ma:contentTypeDescription="Create a new document." ma:contentTypeScope="" ma:versionID="84c80c38c9e61515b149bac5f06dee8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20762B-69C7-4FED-812C-2E6A67702E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CBCE57F-9DBE-4780-8423-FF4D20AB6B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3D9A81-7FB4-4C2B-8E6C-0E408EF066CD}">
  <ds:schemaRefs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DETAIL</vt:lpstr>
      <vt:lpstr>MILEAGE</vt:lpstr>
      <vt:lpstr>1st HOTEL</vt:lpstr>
      <vt:lpstr>2nd HOTEL</vt:lpstr>
      <vt:lpstr>3rd HOTEL</vt:lpstr>
      <vt:lpstr>4th HOTEL</vt:lpstr>
      <vt:lpstr>5th HOTEL</vt:lpstr>
      <vt:lpstr>ALL OSSN VENDORS</vt:lpstr>
      <vt:lpstr>Sheet1</vt:lpstr>
      <vt:lpstr>'1st HOTEL'!Print_Area</vt:lpstr>
      <vt:lpstr>'2nd HOTEL'!Print_Area</vt:lpstr>
      <vt:lpstr>'3rd HOTEL'!Print_Area</vt:lpstr>
      <vt:lpstr>'4th HOTEL'!Print_Area</vt:lpstr>
      <vt:lpstr>'5th HOTEL'!Print_Area</vt:lpstr>
      <vt:lpstr>DETAIL!Print_Area</vt:lpstr>
      <vt:lpstr>MILEAGE!Print_Area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DeLeon</dc:creator>
  <cp:lastModifiedBy>Cheryl Keegan</cp:lastModifiedBy>
  <cp:lastPrinted>2016-01-29T15:56:15Z</cp:lastPrinted>
  <dcterms:created xsi:type="dcterms:W3CDTF">2005-09-12T04:03:28Z</dcterms:created>
  <dcterms:modified xsi:type="dcterms:W3CDTF">2016-03-07T16:33:52Z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0x0101001D7DB387ED800247AC98350296E82F64</vt:lpwstr>
  </property>
</Properties>
</file>